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Party Builder" sheetId="2" state="visible" r:id="rId2"/>
    <sheet name="Add-On Menu" sheetId="3" state="visible" r:id="rId3"/>
    <sheet name="Guest Count" sheetId="4" state="visible" r:id="rId4"/>
    <sheet name="Party to Member" sheetId="5" state="visible" r:id="rId5"/>
  </sheets>
  <definedNames/>
  <calcPr calcId="124519" fullCalcOnLoad="1"/>
</workbook>
</file>

<file path=xl/styles.xml><?xml version="1.0" encoding="utf-8"?>
<styleSheet xmlns="http://schemas.openxmlformats.org/spreadsheetml/2006/main">
  <numFmts count="3">
    <numFmt numFmtId="164" formatCode="&quot;$&quot;#,##0"/>
    <numFmt numFmtId="165" formatCode="0.0"/>
    <numFmt numFmtId="166" formatCode="&quot;$&quot;#,##0.00"/>
  </numFmts>
  <fonts count="13">
    <font>
      <name val="Calibri"/>
      <family val="2"/>
      <color theme="1"/>
      <sz val="11"/>
      <scheme val="minor"/>
    </font>
    <font>
      <name val="Arial"/>
      <b val="1"/>
      <color rgb="00FFFFFF"/>
      <sz val="16"/>
    </font>
    <font>
      <name val="Arial"/>
      <i val="1"/>
      <color rgb="00FFFFFF"/>
      <sz val="10"/>
    </font>
    <font>
      <name val="Arial"/>
      <b val="1"/>
      <color rgb="00092C42"/>
      <sz val="12"/>
    </font>
    <font>
      <name val="Arial"/>
      <color rgb="00123C4F"/>
      <sz val="10"/>
    </font>
    <font>
      <name val="Arial"/>
      <color rgb="000E7C86"/>
      <sz val="10"/>
      <u val="single"/>
    </font>
    <font>
      <name val="Arial"/>
      <i val="1"/>
      <color rgb="006B7C88"/>
      <sz val="9"/>
    </font>
    <font>
      <name val="Arial"/>
      <b val="1"/>
      <color rgb="00FFFFFF"/>
      <sz val="9"/>
    </font>
    <font>
      <name val="Arial"/>
      <b val="1"/>
      <color rgb="00092C42"/>
      <sz val="11"/>
    </font>
    <font>
      <name val="Arial"/>
      <b val="1"/>
      <color rgb="00123C4F"/>
      <sz val="10"/>
    </font>
    <font>
      <name val="Arial"/>
      <color rgb="000000FF"/>
      <sz val="10"/>
    </font>
    <font>
      <name val="Arial"/>
      <color rgb="00000000"/>
      <sz val="10"/>
    </font>
    <font>
      <name val="Arial"/>
      <b val="1"/>
      <color rgb="00000000"/>
      <sz val="10"/>
    </font>
  </fonts>
  <fills count="9">
    <fill>
      <patternFill/>
    </fill>
    <fill>
      <patternFill patternType="gray125"/>
    </fill>
    <fill>
      <patternFill patternType="solid">
        <fgColor rgb="00092C42"/>
      </patternFill>
    </fill>
    <fill>
      <patternFill patternType="solid">
        <fgColor rgb="0008C9B5"/>
      </patternFill>
    </fill>
    <fill>
      <patternFill patternType="solid">
        <fgColor rgb="00FFF9DB"/>
      </patternFill>
    </fill>
    <fill>
      <patternFill patternType="solid">
        <fgColor rgb="00FDE7D2"/>
      </patternFill>
    </fill>
    <fill>
      <patternFill patternType="solid">
        <fgColor rgb="00EEF1F4"/>
      </patternFill>
    </fill>
    <fill>
      <patternFill patternType="solid">
        <fgColor rgb="00E6FAF8"/>
      </patternFill>
    </fill>
    <fill>
      <patternFill patternType="solid">
        <fgColor rgb="001A4A6B"/>
      </patternFill>
    </fill>
  </fills>
  <borders count="2">
    <border>
      <left/>
      <right/>
      <top/>
      <bottom/>
      <diagonal/>
    </border>
    <border>
      <left style="thin">
        <color rgb="00C9D3DB"/>
      </left>
      <right style="thin">
        <color rgb="00C9D3DB"/>
      </right>
      <top style="thin">
        <color rgb="00C9D3DB"/>
      </top>
      <bottom style="thin">
        <color rgb="00C9D3DB"/>
      </bottom>
    </border>
  </borders>
  <cellStyleXfs count="1">
    <xf numFmtId="0" fontId="0" fillId="0" borderId="0"/>
  </cellStyleXfs>
  <cellXfs count="37">
    <xf numFmtId="0" fontId="0" fillId="0" borderId="0" pivotButton="0" quotePrefix="0" xfId="0"/>
    <xf numFmtId="0" fontId="1" fillId="2" borderId="0" applyAlignment="1" pivotButton="0" quotePrefix="0" xfId="0">
      <alignment vertical="center" indent="1"/>
    </xf>
    <xf numFmtId="0" fontId="2" fillId="2" borderId="0" applyAlignment="1" pivotButton="0" quotePrefix="0" xfId="0">
      <alignment vertical="center" wrapText="1" indent="1"/>
    </xf>
    <xf numFmtId="0" fontId="0"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4" fillId="4" borderId="0" applyAlignment="1" pivotButton="0" quotePrefix="0" xfId="0">
      <alignment vertical="top" wrapText="1"/>
    </xf>
    <xf numFmtId="0" fontId="4" fillId="5" borderId="0" applyAlignment="1" pivotButton="0" quotePrefix="0" xfId="0">
      <alignment vertical="top" wrapText="1"/>
    </xf>
    <xf numFmtId="0" fontId="4" fillId="6" borderId="0" applyAlignment="1" pivotButton="0" quotePrefix="0" xfId="0">
      <alignment vertical="top" wrapText="1"/>
    </xf>
    <xf numFmtId="0" fontId="4" fillId="7" borderId="0" applyAlignment="1" pivotButton="0" quotePrefix="0" xfId="0">
      <alignment vertical="top" wrapText="1"/>
    </xf>
    <xf numFmtId="0" fontId="5" fillId="0" borderId="0" applyAlignment="1" pivotButton="0" quotePrefix="0" xfId="0">
      <alignment vertical="top" wrapText="1"/>
    </xf>
    <xf numFmtId="0" fontId="6" fillId="0" borderId="0" applyAlignment="1" pivotButton="0" quotePrefix="0" xfId="0">
      <alignment vertical="top" wrapText="1"/>
    </xf>
    <xf numFmtId="0" fontId="0" fillId="2" borderId="0" pivotButton="0" quotePrefix="0" xfId="0"/>
    <xf numFmtId="0" fontId="7" fillId="8" borderId="1" applyAlignment="1" pivotButton="0" quotePrefix="0" xfId="0">
      <alignment horizontal="center" vertical="center" wrapText="1"/>
    </xf>
    <xf numFmtId="0" fontId="8" fillId="0" borderId="0" applyAlignment="1" pivotButton="0" quotePrefix="0" xfId="0">
      <alignment vertical="bottom"/>
    </xf>
    <xf numFmtId="0" fontId="9" fillId="0" borderId="0" applyAlignment="1" pivotButton="0" quotePrefix="0" xfId="0">
      <alignment vertical="center" wrapText="1"/>
    </xf>
    <xf numFmtId="164" fontId="10" fillId="4" borderId="1" applyAlignment="1" pivotButton="0" quotePrefix="0" xfId="0">
      <alignment horizontal="center"/>
    </xf>
    <xf numFmtId="0" fontId="6" fillId="0" borderId="0" applyAlignment="1" pivotButton="0" quotePrefix="0" xfId="0">
      <alignment vertical="center" wrapText="1"/>
    </xf>
    <xf numFmtId="165" fontId="10" fillId="4" borderId="1" applyAlignment="1" pivotButton="0" quotePrefix="0" xfId="0">
      <alignment horizontal="center"/>
    </xf>
    <xf numFmtId="1" fontId="10" fillId="4" borderId="1" applyAlignment="1" pivotButton="0" quotePrefix="0" xfId="0">
      <alignment horizontal="center"/>
    </xf>
    <xf numFmtId="166" fontId="10" fillId="5" borderId="1" applyAlignment="1" pivotButton="0" quotePrefix="0" xfId="0">
      <alignment horizontal="center"/>
    </xf>
    <xf numFmtId="2" fontId="10" fillId="5" borderId="1" applyAlignment="1" pivotButton="0" quotePrefix="0" xfId="0">
      <alignment horizontal="center"/>
    </xf>
    <xf numFmtId="164" fontId="11" fillId="7" borderId="1" applyAlignment="1" pivotButton="0" quotePrefix="0" xfId="0">
      <alignment horizontal="center"/>
    </xf>
    <xf numFmtId="1" fontId="11" fillId="7" borderId="1" applyAlignment="1" pivotButton="0" quotePrefix="0" xfId="0">
      <alignment horizontal="center"/>
    </xf>
    <xf numFmtId="164" fontId="12" fillId="7" borderId="1" applyAlignment="1" pivotButton="0" quotePrefix="0" xfId="0">
      <alignment horizontal="center"/>
    </xf>
    <xf numFmtId="165" fontId="11" fillId="7" borderId="1" applyAlignment="1" pivotButton="0" quotePrefix="0" xfId="0">
      <alignment horizontal="center"/>
    </xf>
    <xf numFmtId="9" fontId="12" fillId="7" borderId="1" applyAlignment="1" pivotButton="0" quotePrefix="0" xfId="0">
      <alignment horizontal="center"/>
    </xf>
    <xf numFmtId="166" fontId="11" fillId="7" borderId="1" applyAlignment="1" pivotButton="0" quotePrefix="0" xfId="0">
      <alignment horizontal="center"/>
    </xf>
    <xf numFmtId="9" fontId="11" fillId="7" borderId="1" applyAlignment="1" pivotButton="0" quotePrefix="0" xfId="0">
      <alignment horizontal="center"/>
    </xf>
    <xf numFmtId="164" fontId="12" fillId="6" borderId="1" applyAlignment="1" pivotButton="0" quotePrefix="0" xfId="0">
      <alignment horizontal="center"/>
    </xf>
    <xf numFmtId="0" fontId="10" fillId="4" borderId="1" applyAlignment="1" pivotButton="0" quotePrefix="0" xfId="0">
      <alignment horizontal="center"/>
    </xf>
    <xf numFmtId="0" fontId="10" fillId="4" borderId="1" applyAlignment="1" pivotButton="0" quotePrefix="0" xfId="0">
      <alignment horizontal="left"/>
    </xf>
    <xf numFmtId="0" fontId="9" fillId="0" borderId="1" applyAlignment="1" pivotButton="0" quotePrefix="0" xfId="0">
      <alignment horizontal="center"/>
    </xf>
    <xf numFmtId="9" fontId="10" fillId="5" borderId="1" applyAlignment="1" pivotButton="0" quotePrefix="0" xfId="0">
      <alignment horizontal="center"/>
    </xf>
    <xf numFmtId="165" fontId="12" fillId="6" borderId="1" applyAlignment="1" pivotButton="0" quotePrefix="0" xfId="0">
      <alignment horizontal="center"/>
    </xf>
    <xf numFmtId="2" fontId="11" fillId="7" borderId="1" applyAlignment="1" pivotButton="0" quotePrefix="0" xfId="0">
      <alignment horizontal="center"/>
    </xf>
    <xf numFmtId="9" fontId="10" fillId="4" borderId="1" applyAlignment="1" pivotButton="0" quotePrefix="0" xfId="0">
      <alignment horizontal="center"/>
    </xf>
  </cellXfs>
  <cellStyles count="1">
    <cellStyle name="Normal" xfId="0" builtinId="0" hidden="0"/>
  </cellStyles>
  <dxfs count="1">
    <dxf>
      <fill>
        <patternFill patternType="solid">
          <fgColor rgb="00FEE4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whattoexpect.com/family/celebrations/average-birthday-party-cost" TargetMode="External" Id="rId1" /><Relationship Type="http://schemas.openxmlformats.org/officeDocument/2006/relationships/hyperlink" Target="https://gymdesk.com/gym-benchmark-report" TargetMode="External" Id="rId2" /></Relationships>
</file>

<file path=xl/worksheets/sheet1.xml><?xml version="1.0" encoding="utf-8"?>
<worksheet xmlns="http://schemas.openxmlformats.org/spreadsheetml/2006/main">
  <sheetPr>
    <outlinePr summaryBelow="1" summaryRight="1"/>
    <pageSetUpPr fitToPage="1"/>
  </sheetPr>
  <dimension ref="B2:B25"/>
  <sheetViews>
    <sheetView showGridLines="0" workbookViewId="0">
      <selection activeCell="A1" sqref="A1"/>
    </sheetView>
  </sheetViews>
  <sheetFormatPr baseColWidth="8" defaultRowHeight="15"/>
  <cols>
    <col width="3" customWidth="1" min="1" max="1"/>
    <col width="104" customWidth="1" min="2" max="2"/>
  </cols>
  <sheetData>
    <row r="2" ht="32" customHeight="1">
      <c r="B2" s="1" t="inlineStr">
        <is>
          <t>BIRTHDAY PARTY PACKAGE + PRICING KIT</t>
        </is>
      </c>
    </row>
    <row r="3" ht="30" customHeight="1">
      <c r="B3" s="2" t="inlineStr">
        <is>
          <t>Build your three party packages, see what each one actually makes, and what a guest who joins is worth.</t>
        </is>
      </c>
    </row>
    <row r="4" ht="4" customHeight="1">
      <c r="B4" s="3" t="n"/>
    </row>
    <row r="6" ht="22" customHeight="1">
      <c r="B6" s="4" t="inlineStr">
        <is>
          <t>What this does</t>
        </is>
      </c>
    </row>
    <row r="7" ht="45" customHeight="1">
      <c r="B7" s="5" t="inlineStr">
        <is>
          <t>A birthday party is paid lead generation. A family pays you to put ten kids on your mats, and every one of them is a possible member. This kit prices the party itself (tiers, extra guests, add-ons, coach time) and then shows the number that matters more: what the party is worth if a guest or two signs up.</t>
        </is>
      </c>
    </row>
    <row r="8" ht="22" customHeight="1">
      <c r="B8" s="4" t="inlineStr">
        <is>
          <t>How to use it (about twenty minutes)</t>
        </is>
      </c>
    </row>
    <row r="9" ht="30" customHeight="1">
      <c r="B9" s="5" t="inlineStr">
        <is>
          <t>1.  Party Builder tab: the three packages from the post are already in. Change the price, length, guest cap, and extra-guest fee to yours, then enter how many kids you expect at a typical party.</t>
        </is>
      </c>
    </row>
    <row r="10" ht="45" customHeight="1">
      <c r="B10" s="5" t="inlineStr">
        <is>
          <t>2.  Replace every orange cell with your own number: coach hourly rate, setup and cleanup time, and what the included items cost you (boards, belts, gear bags, video editing). Orange cells are placeholders so the math has something to run on. They are not benchmarks.</t>
        </is>
      </c>
    </row>
    <row r="11" ht="30" customHeight="1">
      <c r="B11" s="5" t="inlineStr">
        <is>
          <t>3.  Add-On Menu tab: price the extras you sell on top of a package (extra time, board breaks, custom belts, merch, photo and video). Enter how many of each a typical party buys, and the Builder picks it up.</t>
        </is>
      </c>
    </row>
    <row r="12" ht="30" customHeight="1">
      <c r="B12" s="5" t="inlineStr">
        <is>
          <t>4.  Guest Count tab: shows each package's price and margin from 5 to 25 guests, so you can see where the per-head fee kicks in and where you need a second coach.</t>
        </is>
      </c>
    </row>
    <row r="13" ht="30" customHeight="1">
      <c r="B13" s="5" t="inlineStr">
        <is>
          <t>5.  Party to Member tab: enter the share of guest families you capture and the share you expect to join. Track the real rate per party (guests who enrolled divided by guests captured) and put it back in here.</t>
        </is>
      </c>
    </row>
    <row r="14" ht="22" customHeight="1">
      <c r="B14" s="4" t="inlineStr">
        <is>
          <t>Color key</t>
        </is>
      </c>
    </row>
    <row r="15" ht="16" customHeight="1">
      <c r="B15" s="6" t="inlineStr">
        <is>
          <t>Pale yellow cells: you fill these in. The post's example numbers are already there.</t>
        </is>
      </c>
    </row>
    <row r="16" ht="16" customHeight="1">
      <c r="B16" s="7" t="inlineStr">
        <is>
          <t>Orange cells: illustrative assumptions. Replace them with your own costs and rates.</t>
        </is>
      </c>
    </row>
    <row r="17" ht="16" customHeight="1">
      <c r="B17" s="8" t="inlineStr">
        <is>
          <t>Grey cells: reference figures from the sources below. Leave them alone.</t>
        </is>
      </c>
    </row>
    <row r="18" ht="16" customHeight="1">
      <c r="B18" s="9" t="inlineStr">
        <is>
          <t>Pale teal cells: formulas. Don't type over them.</t>
        </is>
      </c>
    </row>
    <row r="19" ht="22" customHeight="1">
      <c r="B19" s="4" t="inlineStr">
        <is>
          <t>The numbers behind it</t>
        </is>
      </c>
    </row>
    <row r="20" ht="45" customHeight="1">
      <c r="B20" s="5" t="inlineStr">
        <is>
          <t>What to Expect's survey: parents spend $314 on the whole party on average, food and favors included. For kids 6 to 10 it's $344, with about nine kids attending. The Builder shows each package as a share of that $344, since your package is only part of what the family spends on the day.</t>
        </is>
      </c>
    </row>
    <row r="21" ht="16" customHeight="1">
      <c r="B21" s="10" t="inlineStr">
        <is>
          <t>https://www.whattoexpect.com/family/celebrations/average-birthday-party-cost</t>
        </is>
      </c>
    </row>
    <row r="22" ht="45" customHeight="1">
      <c r="B22" s="5" t="inlineStr">
        <is>
          <t>Gymdesk's 2026 benchmark: the typical member pays about $100 a month, and members at gyms with kids programs stay about 5.3 months on average. That makes one new kid worth roughly $530 in dues, more than any package on the menu.</t>
        </is>
      </c>
    </row>
    <row r="23" ht="16" customHeight="1">
      <c r="B23" s="10" t="inlineStr">
        <is>
          <t>https://gymdesk.com/gym-benchmark-report</t>
        </is>
      </c>
    </row>
    <row r="24" ht="30" customHeight="1">
      <c r="B24" s="5" t="inlineStr">
        <is>
          <t>The conversion rate on the Party to Member tab is yours to set. The benchmark's free-trial conversion figure is a trial rate, not a party rate, so it isn't used here.</t>
        </is>
      </c>
    </row>
    <row r="25" ht="30" customHeight="1">
      <c r="B25" s="11" t="inlineStr">
        <is>
          <t>Gymdesk  ·  gymdesk.com  ·  Party bookings, waivers, and guest follow-up in one place, so every party guest has a path to a trial class.</t>
        </is>
      </c>
    </row>
  </sheetData>
  <mergeCells count="2">
    <mergeCell ref="B3"/>
    <mergeCell ref="B2"/>
  </mergeCells>
  <hyperlinks>
    <hyperlink xmlns:r="http://schemas.openxmlformats.org/officeDocument/2006/relationships" ref="B21" r:id="rId1"/>
    <hyperlink xmlns:r="http://schemas.openxmlformats.org/officeDocument/2006/relationships" ref="B23" r:id="rId2"/>
  </hyperlink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B2:F42"/>
  <sheetViews>
    <sheetView showGridLines="0" workbookViewId="0">
      <selection activeCell="A1" sqref="A1"/>
    </sheetView>
  </sheetViews>
  <sheetFormatPr baseColWidth="8" defaultRowHeight="15"/>
  <cols>
    <col width="3" customWidth="1" min="1" max="1"/>
    <col width="44" customWidth="1" min="2" max="2"/>
    <col width="14" customWidth="1" min="3" max="3"/>
    <col width="14" customWidth="1" min="4" max="4"/>
    <col width="14" customWidth="1" min="5" max="5"/>
    <col width="58" customWidth="1" min="6" max="6"/>
  </cols>
  <sheetData>
    <row r="2" ht="32" customHeight="1">
      <c r="B2" s="1" t="inlineStr">
        <is>
          <t>PARTY BUILDER</t>
        </is>
      </c>
      <c r="C2" s="12" t="n"/>
      <c r="D2" s="12" t="n"/>
      <c r="E2" s="12" t="n"/>
      <c r="F2" s="12" t="n"/>
    </row>
    <row r="3" ht="30" customHeight="1">
      <c r="B3" s="2" t="inlineStr">
        <is>
          <t>Three packages, one column each. Change the yellow and orange cells; the teal rows do the math.</t>
        </is>
      </c>
      <c r="C3" s="12" t="n"/>
      <c r="D3" s="12" t="n"/>
      <c r="E3" s="12" t="n"/>
      <c r="F3" s="12" t="n"/>
    </row>
    <row r="4" ht="4" customHeight="1">
      <c r="B4" s="3" t="n"/>
      <c r="C4" s="3" t="n"/>
      <c r="D4" s="3" t="n"/>
      <c r="E4" s="3" t="n"/>
      <c r="F4" s="3" t="n"/>
    </row>
    <row r="6" ht="34" customHeight="1">
      <c r="B6" s="13" t="inlineStr"/>
      <c r="C6" s="13" t="inlineStr">
        <is>
          <t>Basic</t>
        </is>
      </c>
      <c r="D6" s="13" t="inlineStr">
        <is>
          <t>Standard</t>
        </is>
      </c>
      <c r="E6" s="13" t="inlineStr">
        <is>
          <t>Premium</t>
        </is>
      </c>
      <c r="F6" s="13" t="inlineStr">
        <is>
          <t>Where the number comes from</t>
        </is>
      </c>
    </row>
    <row r="7" ht="24" customHeight="1">
      <c r="B7" s="14" t="inlineStr">
        <is>
          <t>Your packages</t>
        </is>
      </c>
    </row>
    <row r="8">
      <c r="B8" s="15" t="inlineStr">
        <is>
          <t>Package price</t>
        </is>
      </c>
      <c r="C8" s="16" t="n">
        <v>250</v>
      </c>
      <c r="D8" s="16" t="n">
        <v>325</v>
      </c>
      <c r="E8" s="16" t="n">
        <v>400</v>
      </c>
      <c r="F8" s="17" t="inlineStr">
        <is>
          <t>The post's example tiers. Replace with yours.</t>
        </is>
      </c>
    </row>
    <row r="9">
      <c r="B9" s="15" t="inlineStr">
        <is>
          <t>Party length (hours)</t>
        </is>
      </c>
      <c r="C9" s="18" t="n">
        <v>1.5</v>
      </c>
      <c r="D9" s="18" t="n">
        <v>2</v>
      </c>
      <c r="E9" s="18" t="n">
        <v>2</v>
      </c>
      <c r="F9" s="17" t="inlineStr">
        <is>
          <t>Basic runs 90 minutes, Standard and Premium two hours.</t>
        </is>
      </c>
    </row>
    <row r="10">
      <c r="B10" s="15" t="inlineStr">
        <is>
          <t>Guests included</t>
        </is>
      </c>
      <c r="C10" s="19" t="n">
        <v>10</v>
      </c>
      <c r="D10" s="19" t="n">
        <v>12</v>
      </c>
      <c r="E10" s="19" t="n">
        <v>15</v>
      </c>
      <c r="F10" s="17" t="inlineStr">
        <is>
          <t>Kids covered by the package price.</t>
        </is>
      </c>
    </row>
    <row r="11">
      <c r="B11" s="15" t="inlineStr">
        <is>
          <t>Extra-guest fee</t>
        </is>
      </c>
      <c r="C11" s="16" t="n">
        <v>20</v>
      </c>
      <c r="D11" s="16" t="n">
        <v>20</v>
      </c>
      <c r="E11" s="16" t="n">
        <v>20</v>
      </c>
      <c r="F11" s="17" t="inlineStr">
        <is>
          <t>The post suggests $15 to $25 a head past the cap; its table uses $20.</t>
        </is>
      </c>
    </row>
    <row r="12">
      <c r="B12" s="15" t="inlineStr">
        <is>
          <t>Kids you expect at a typical party</t>
        </is>
      </c>
      <c r="C12" s="19" t="n">
        <v>9</v>
      </c>
      <c r="D12" s="19" t="n">
        <v>9</v>
      </c>
      <c r="E12" s="19" t="n">
        <v>9</v>
      </c>
      <c r="F12" s="17" t="inlineStr">
        <is>
          <t>What to Expect: about nine kids attend. Use your own average once you have one.</t>
        </is>
      </c>
    </row>
    <row r="14" ht="24" customHeight="1">
      <c r="B14" s="14" t="inlineStr">
        <is>
          <t>Staffing (applies to all three packages)</t>
        </is>
      </c>
    </row>
    <row r="15">
      <c r="B15" s="15" t="inlineStr">
        <is>
          <t>Kids per coach</t>
        </is>
      </c>
      <c r="C15" s="19" t="n">
        <v>10</v>
      </c>
      <c r="F15" s="17" t="inlineStr">
        <is>
          <t>The post's 1:10 ratio example. Change it to your ratio.</t>
        </is>
      </c>
    </row>
    <row r="16">
      <c r="B16" s="15" t="inlineStr">
        <is>
          <t>Coach pay per hour</t>
        </is>
      </c>
      <c r="C16" s="20" t="n">
        <v>25</v>
      </c>
      <c r="F16" s="17" t="inlineStr">
        <is>
          <t>ASSUMPTION. Replace with what you pay a coach.</t>
        </is>
      </c>
    </row>
    <row r="17">
      <c r="B17" s="15" t="inlineStr">
        <is>
          <t>Setup and cleanup time per coach (hours)</t>
        </is>
      </c>
      <c r="C17" s="21" t="n">
        <v>0.5</v>
      </c>
      <c r="F17" s="17" t="inlineStr">
        <is>
          <t>ASSUMPTION. Paid time before and after the party.</t>
        </is>
      </c>
    </row>
    <row r="19" ht="24" customHeight="1">
      <c r="B19" s="14" t="inlineStr">
        <is>
          <t>What the included items cost you</t>
        </is>
      </c>
    </row>
    <row r="20" ht="28" customHeight="1">
      <c r="B20" s="15" t="inlineStr">
        <is>
          <t>Per-party costs</t>
        </is>
      </c>
      <c r="C20" s="20" t="n">
        <v>10</v>
      </c>
      <c r="D20" s="20" t="n">
        <v>20</v>
      </c>
      <c r="E20" s="20" t="n">
        <v>40</v>
      </c>
      <c r="F20" s="17" t="inlineStr">
        <is>
          <t>ASSUMPTION. Things bought once per party: supplies, the birthday kid's custom belt (Premium), video editing time.</t>
        </is>
      </c>
    </row>
    <row r="21" ht="28" customHeight="1">
      <c r="B21" s="15" t="inlineStr">
        <is>
          <t>Per-guest costs</t>
        </is>
      </c>
      <c r="C21" s="20" t="n">
        <v>0</v>
      </c>
      <c r="D21" s="20" t="n">
        <v>2</v>
      </c>
      <c r="E21" s="20" t="n">
        <v>10</v>
      </c>
      <c r="F21" s="17" t="inlineStr">
        <is>
          <t>ASSUMPTION. Things every guest gets: boards to break (Standard), a gear bag (Premium).</t>
        </is>
      </c>
    </row>
    <row r="23" ht="24" customHeight="1">
      <c r="B23" s="14" t="inlineStr">
        <is>
          <t>Add-ons sold on top (from the Add-On Menu tab)</t>
        </is>
      </c>
    </row>
    <row r="24">
      <c r="B24" s="15" t="inlineStr">
        <is>
          <t>Add-on revenue per party</t>
        </is>
      </c>
      <c r="C24" s="22">
        <f>'Add-On Menu'!I14</f>
        <v/>
      </c>
      <c r="D24" s="22">
        <f>'Add-On Menu'!J14</f>
        <v/>
      </c>
      <c r="E24" s="22">
        <f>'Add-On Menu'!K14</f>
        <v/>
      </c>
      <c r="F24" s="17" t="inlineStr">
        <is>
          <t>Zero until you set quantities on the Add-On Menu tab.</t>
        </is>
      </c>
    </row>
    <row r="25">
      <c r="B25" s="15" t="inlineStr">
        <is>
          <t>Add-on cost per party</t>
        </is>
      </c>
      <c r="C25" s="22">
        <f>'Add-On Menu'!L14</f>
        <v/>
      </c>
      <c r="D25" s="22">
        <f>'Add-On Menu'!M14</f>
        <v/>
      </c>
      <c r="E25" s="22">
        <f>'Add-On Menu'!N14</f>
        <v/>
      </c>
    </row>
    <row r="27" ht="24" customHeight="1">
      <c r="B27" s="14" t="inlineStr">
        <is>
          <t>Party math</t>
        </is>
      </c>
    </row>
    <row r="28">
      <c r="B28" s="15" t="inlineStr">
        <is>
          <t>Extra guests past the cap</t>
        </is>
      </c>
      <c r="C28" s="23">
        <f>MAX(0,C12-C10)</f>
        <v/>
      </c>
      <c r="D28" s="23">
        <f>MAX(0,D12-D10)</f>
        <v/>
      </c>
      <c r="E28" s="23">
        <f>MAX(0,E12-E10)</f>
        <v/>
      </c>
    </row>
    <row r="29">
      <c r="B29" s="15" t="inlineStr">
        <is>
          <t>Extra-guest revenue</t>
        </is>
      </c>
      <c r="C29" s="22">
        <f>C28*C11</f>
        <v/>
      </c>
      <c r="D29" s="22">
        <f>D28*D11</f>
        <v/>
      </c>
      <c r="E29" s="22">
        <f>E28*E11</f>
        <v/>
      </c>
    </row>
    <row r="30">
      <c r="B30" s="15" t="inlineStr">
        <is>
          <t>Total party revenue</t>
        </is>
      </c>
      <c r="C30" s="24">
        <f>C8+C29+C24</f>
        <v/>
      </c>
      <c r="D30" s="24">
        <f>D8+D29+D24</f>
        <v/>
      </c>
      <c r="E30" s="24">
        <f>E8+E29+E24</f>
        <v/>
      </c>
      <c r="F30" s="17" t="inlineStr">
        <is>
          <t>Package + extra guests + add-ons.</t>
        </is>
      </c>
    </row>
    <row r="31">
      <c r="B31" s="15" t="inlineStr">
        <is>
          <t>Coaches needed</t>
        </is>
      </c>
      <c r="C31" s="23">
        <f>IF(N($C$15)=0,"",MAX(1,ROUNDUP(C12/$C$15,0)))</f>
        <v/>
      </c>
      <c r="D31" s="23">
        <f>IF(N($C$15)=0,"",MAX(1,ROUNDUP(D12/$C$15,0)))</f>
        <v/>
      </c>
      <c r="E31" s="23">
        <f>IF(N($C$15)=0,"",MAX(1,ROUNDUP(E12/$C$15,0)))</f>
        <v/>
      </c>
      <c r="F31" s="17" t="inlineStr">
        <is>
          <t>Rounded up. The eleventh kid at 1:10 means a second coach.</t>
        </is>
      </c>
    </row>
    <row r="32">
      <c r="B32" s="15" t="inlineStr">
        <is>
          <t>Paid coach hours</t>
        </is>
      </c>
      <c r="C32" s="25">
        <f>IF(C31="","",C31*(C9+$C$17))</f>
        <v/>
      </c>
      <c r="D32" s="25">
        <f>IF(D31="","",D31*(D9+$C$17))</f>
        <v/>
      </c>
      <c r="E32" s="25">
        <f>IF(E31="","",E31*(E9+$C$17))</f>
        <v/>
      </c>
      <c r="F32" s="17" t="inlineStr">
        <is>
          <t>Coaches x (party length + setup and cleanup).</t>
        </is>
      </c>
    </row>
    <row r="33">
      <c r="B33" s="15" t="inlineStr">
        <is>
          <t>Staffing cost</t>
        </is>
      </c>
      <c r="C33" s="22">
        <f>IF(C32="","",C32*$C$16)</f>
        <v/>
      </c>
      <c r="D33" s="22">
        <f>IF(D32="","",D32*$C$16)</f>
        <v/>
      </c>
      <c r="E33" s="22">
        <f>IF(E32="","",E32*$C$16)</f>
        <v/>
      </c>
    </row>
    <row r="34">
      <c r="B34" s="15" t="inlineStr">
        <is>
          <t>Item and add-on costs</t>
        </is>
      </c>
      <c r="C34" s="22">
        <f>C20+C21*C12+C25</f>
        <v/>
      </c>
      <c r="D34" s="22">
        <f>D20+D21*D12+D25</f>
        <v/>
      </c>
      <c r="E34" s="22">
        <f>E20+E21*E12+E25</f>
        <v/>
      </c>
    </row>
    <row r="35">
      <c r="B35" s="15" t="inlineStr">
        <is>
          <t>Total cost</t>
        </is>
      </c>
      <c r="C35" s="22">
        <f>N(C33)+C34</f>
        <v/>
      </c>
      <c r="D35" s="22">
        <f>N(D33)+D34</f>
        <v/>
      </c>
      <c r="E35" s="22">
        <f>N(E33)+E34</f>
        <v/>
      </c>
    </row>
    <row r="36">
      <c r="B36" s="15" t="inlineStr">
        <is>
          <t>Party margin</t>
        </is>
      </c>
      <c r="C36" s="24">
        <f>C30-C35</f>
        <v/>
      </c>
      <c r="D36" s="24">
        <f>D30-D35</f>
        <v/>
      </c>
      <c r="E36" s="24">
        <f>E30-E35</f>
        <v/>
      </c>
      <c r="F36" s="17" t="inlineStr">
        <is>
          <t>What the party itself leaves you, before any guest joins.</t>
        </is>
      </c>
    </row>
    <row r="37">
      <c r="B37" s="15" t="inlineStr">
        <is>
          <t>Margin %</t>
        </is>
      </c>
      <c r="C37" s="26">
        <f>IF(N(C30)=0,"",C36/C30)</f>
        <v/>
      </c>
      <c r="D37" s="26">
        <f>IF(N(D30)=0,"",D36/D30)</f>
        <v/>
      </c>
      <c r="E37" s="26">
        <f>IF(N(E30)=0,"",E36/E30)</f>
        <v/>
      </c>
    </row>
    <row r="38">
      <c r="B38" s="15" t="inlineStr">
        <is>
          <t>Revenue per kid attending</t>
        </is>
      </c>
      <c r="C38" s="27">
        <f>IF(N(C12)=0,"",C30/C12)</f>
        <v/>
      </c>
      <c r="D38" s="27">
        <f>IF(N(D12)=0,"",D30/D12)</f>
        <v/>
      </c>
      <c r="E38" s="27">
        <f>IF(N(E12)=0,"",E30/E12)</f>
        <v/>
      </c>
    </row>
    <row r="39">
      <c r="B39" s="15" t="inlineStr">
        <is>
          <t>Share of the $344 average party budget</t>
        </is>
      </c>
      <c r="C39" s="28">
        <f>IF(N($C$42)=0,"",C30/$C$42)</f>
        <v/>
      </c>
      <c r="D39" s="28">
        <f>IF(N($C$42)=0,"",D30/$C$42)</f>
        <v/>
      </c>
      <c r="E39" s="28">
        <f>IF(N($C$42)=0,"",E30/$C$42)</f>
        <v/>
      </c>
      <c r="F39" s="17" t="inlineStr">
        <is>
          <t>Your package vs. what families of 6 to 10 year olds spend on the whole party.</t>
        </is>
      </c>
    </row>
    <row r="40" ht="24" customHeight="1">
      <c r="B40" s="14" t="inlineStr">
        <is>
          <t>Reference (What to Expect survey)</t>
        </is>
      </c>
    </row>
    <row r="41">
      <c r="B41" s="15" t="inlineStr">
        <is>
          <t>Average spend on the whole party</t>
        </is>
      </c>
      <c r="C41" s="29" t="n">
        <v>314</v>
      </c>
      <c r="F41" s="17" t="inlineStr">
        <is>
          <t>Food and favors included.</t>
        </is>
      </c>
    </row>
    <row r="42">
      <c r="B42" s="15" t="inlineStr">
        <is>
          <t>Average spend, kids 6 to 10</t>
        </is>
      </c>
      <c r="C42" s="29" t="n">
        <v>344</v>
      </c>
      <c r="F42" s="17" t="inlineStr">
        <is>
          <t>With about nine kids attending.</t>
        </is>
      </c>
    </row>
  </sheetData>
  <mergeCells count="8">
    <mergeCell ref="B7:F7"/>
    <mergeCell ref="B2:F2"/>
    <mergeCell ref="B3:F3"/>
    <mergeCell ref="B19:F19"/>
    <mergeCell ref="B23:F23"/>
    <mergeCell ref="B14:F14"/>
    <mergeCell ref="B40:F40"/>
    <mergeCell ref="B27:F27"/>
  </mergeCells>
  <conditionalFormatting sqref="C36:E36">
    <cfRule type="expression" priority="1" dxfId="0">
      <formula>C36&lt;0</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fitToPage="1"/>
  </sheetPr>
  <dimension ref="B2:N19"/>
  <sheetViews>
    <sheetView showGridLines="0" workbookViewId="0">
      <selection activeCell="A1" sqref="A1"/>
    </sheetView>
  </sheetViews>
  <sheetFormatPr baseColWidth="8" defaultRowHeight="15"/>
  <cols>
    <col width="3" customWidth="1" min="1" max="1"/>
    <col width="30" customWidth="1" min="2" max="2"/>
    <col width="11" customWidth="1" min="3" max="3"/>
    <col width="11" customWidth="1" min="4" max="4"/>
    <col width="11" customWidth="1" min="5" max="5"/>
    <col width="10" customWidth="1" min="6" max="6"/>
    <col width="10" customWidth="1" min="7" max="7"/>
    <col width="10" customWidth="1" min="8" max="8"/>
    <col width="11" customWidth="1" min="9" max="9"/>
    <col width="11" customWidth="1" min="10" max="10"/>
    <col width="11" customWidth="1" min="11" max="11"/>
    <col width="11" customWidth="1" min="12" max="12"/>
    <col width="11" customWidth="1" min="13" max="13"/>
    <col width="11" customWidth="1" min="14" max="14"/>
  </cols>
  <sheetData>
    <row r="2" ht="32" customHeight="1">
      <c r="B2" s="1" t="inlineStr">
        <is>
          <t>ADD-ON MENU</t>
        </is>
      </c>
      <c r="C2" s="12" t="n"/>
      <c r="D2" s="12" t="n"/>
      <c r="E2" s="12" t="n"/>
      <c r="F2" s="12" t="n"/>
      <c r="G2" s="12" t="n"/>
      <c r="H2" s="12" t="n"/>
      <c r="I2" s="12" t="n"/>
      <c r="J2" s="12" t="n"/>
      <c r="K2" s="12" t="n"/>
      <c r="L2" s="12" t="n"/>
      <c r="M2" s="12" t="n"/>
      <c r="N2" s="12" t="n"/>
    </row>
    <row r="3" ht="30" customHeight="1">
      <c r="B3" s="2" t="inlineStr">
        <is>
          <t>Price each extra once. Set how many a typical party buys for each package; the Builder adds them in.</t>
        </is>
      </c>
      <c r="C3" s="12" t="n"/>
      <c r="D3" s="12" t="n"/>
      <c r="E3" s="12" t="n"/>
      <c r="F3" s="12" t="n"/>
      <c r="G3" s="12" t="n"/>
      <c r="H3" s="12" t="n"/>
      <c r="I3" s="12" t="n"/>
      <c r="J3" s="12" t="n"/>
      <c r="K3" s="12" t="n"/>
      <c r="L3" s="12" t="n"/>
      <c r="M3" s="12" t="n"/>
      <c r="N3" s="12" t="n"/>
    </row>
    <row r="4" ht="4" customHeight="1">
      <c r="B4" s="3" t="n"/>
      <c r="C4" s="3" t="n"/>
      <c r="D4" s="3" t="n"/>
      <c r="E4" s="3" t="n"/>
      <c r="F4" s="3" t="n"/>
      <c r="G4" s="3" t="n"/>
      <c r="H4" s="3" t="n"/>
      <c r="I4" s="3" t="n"/>
      <c r="J4" s="3" t="n"/>
      <c r="K4" s="3" t="n"/>
      <c r="L4" s="3" t="n"/>
      <c r="M4" s="3" t="n"/>
      <c r="N4" s="3" t="n"/>
    </row>
    <row r="6" ht="44" customHeight="1">
      <c r="B6" s="13" t="inlineStr">
        <is>
          <t>Add-on</t>
        </is>
      </c>
      <c r="C6" s="13" t="inlineStr">
        <is>
          <t>Charged per</t>
        </is>
      </c>
      <c r="D6" s="13" t="inlineStr">
        <is>
          <t>Price to the parent</t>
        </is>
      </c>
      <c r="E6" s="13" t="inlineStr">
        <is>
          <t>Your cost</t>
        </is>
      </c>
      <c r="F6" s="13" t="inlineStr">
        <is>
          <t>Qty: Basic</t>
        </is>
      </c>
      <c r="G6" s="13" t="inlineStr">
        <is>
          <t>Qty: Standard</t>
        </is>
      </c>
      <c r="H6" s="13" t="inlineStr">
        <is>
          <t>Qty: Premium</t>
        </is>
      </c>
      <c r="I6" s="13" t="inlineStr">
        <is>
          <t>Revenue: Basic</t>
        </is>
      </c>
      <c r="J6" s="13" t="inlineStr">
        <is>
          <t>Revenue: Standard</t>
        </is>
      </c>
      <c r="K6" s="13" t="inlineStr">
        <is>
          <t>Revenue: Premium</t>
        </is>
      </c>
      <c r="L6" s="13" t="inlineStr">
        <is>
          <t>Cost: Basic</t>
        </is>
      </c>
      <c r="M6" s="13" t="inlineStr">
        <is>
          <t>Cost: Standard</t>
        </is>
      </c>
      <c r="N6" s="13" t="inlineStr">
        <is>
          <t>Cost: Premium</t>
        </is>
      </c>
    </row>
    <row r="7">
      <c r="B7" s="15" t="inlineStr">
        <is>
          <t>Extra 30 minutes</t>
        </is>
      </c>
      <c r="C7" s="30" t="inlineStr">
        <is>
          <t>party</t>
        </is>
      </c>
      <c r="D7" s="16" t="n"/>
      <c r="E7" s="16" t="n"/>
      <c r="F7" s="19" t="n">
        <v>0</v>
      </c>
      <c r="G7" s="19" t="n">
        <v>0</v>
      </c>
      <c r="H7" s="19" t="n">
        <v>0</v>
      </c>
      <c r="I7" s="22">
        <f>N($D7)*N(F7)*IF($C7="guest",'Party Builder'!C$12,1)</f>
        <v/>
      </c>
      <c r="J7" s="22">
        <f>N($D7)*N(G7)*IF($C7="guest",'Party Builder'!D$12,1)</f>
        <v/>
      </c>
      <c r="K7" s="22">
        <f>N($D7)*N(H7)*IF($C7="guest",'Party Builder'!E$12,1)</f>
        <v/>
      </c>
      <c r="L7" s="22">
        <f>N($E7)*N(F7)*IF($C7="guest",'Party Builder'!C$12,1)</f>
        <v/>
      </c>
      <c r="M7" s="22">
        <f>N($E7)*N(G7)*IF($C7="guest",'Party Builder'!D$12,1)</f>
        <v/>
      </c>
      <c r="N7" s="22">
        <f>N($E7)*N(H7)*IF($C7="guest",'Party Builder'!E$12,1)</f>
        <v/>
      </c>
    </row>
    <row r="8">
      <c r="B8" s="15" t="inlineStr">
        <is>
          <t>Board breaks</t>
        </is>
      </c>
      <c r="C8" s="30" t="inlineStr">
        <is>
          <t>guest</t>
        </is>
      </c>
      <c r="D8" s="16" t="n"/>
      <c r="E8" s="16" t="n"/>
      <c r="F8" s="19" t="n">
        <v>0</v>
      </c>
      <c r="G8" s="19" t="n">
        <v>0</v>
      </c>
      <c r="H8" s="19" t="n">
        <v>0</v>
      </c>
      <c r="I8" s="22">
        <f>N($D8)*N(F8)*IF($C8="guest",'Party Builder'!C$12,1)</f>
        <v/>
      </c>
      <c r="J8" s="22">
        <f>N($D8)*N(G8)*IF($C8="guest",'Party Builder'!D$12,1)</f>
        <v/>
      </c>
      <c r="K8" s="22">
        <f>N($D8)*N(H8)*IF($C8="guest",'Party Builder'!E$12,1)</f>
        <v/>
      </c>
      <c r="L8" s="22">
        <f>N($E8)*N(F8)*IF($C8="guest",'Party Builder'!C$12,1)</f>
        <v/>
      </c>
      <c r="M8" s="22">
        <f>N($E8)*N(G8)*IF($C8="guest",'Party Builder'!D$12,1)</f>
        <v/>
      </c>
      <c r="N8" s="22">
        <f>N($E8)*N(H8)*IF($C8="guest",'Party Builder'!E$12,1)</f>
        <v/>
      </c>
    </row>
    <row r="9">
      <c r="B9" s="15" t="inlineStr">
        <is>
          <t>Custom belt</t>
        </is>
      </c>
      <c r="C9" s="30" t="inlineStr">
        <is>
          <t>party</t>
        </is>
      </c>
      <c r="D9" s="16" t="n"/>
      <c r="E9" s="16" t="n"/>
      <c r="F9" s="19" t="n">
        <v>0</v>
      </c>
      <c r="G9" s="19" t="n">
        <v>0</v>
      </c>
      <c r="H9" s="19" t="n">
        <v>0</v>
      </c>
      <c r="I9" s="22">
        <f>N($D9)*N(F9)*IF($C9="guest",'Party Builder'!C$12,1)</f>
        <v/>
      </c>
      <c r="J9" s="22">
        <f>N($D9)*N(G9)*IF($C9="guest",'Party Builder'!D$12,1)</f>
        <v/>
      </c>
      <c r="K9" s="22">
        <f>N($D9)*N(H9)*IF($C9="guest",'Party Builder'!E$12,1)</f>
        <v/>
      </c>
      <c r="L9" s="22">
        <f>N($E9)*N(F9)*IF($C9="guest",'Party Builder'!C$12,1)</f>
        <v/>
      </c>
      <c r="M9" s="22">
        <f>N($E9)*N(G9)*IF($C9="guest",'Party Builder'!D$12,1)</f>
        <v/>
      </c>
      <c r="N9" s="22">
        <f>N($E9)*N(H9)*IF($C9="guest",'Party Builder'!E$12,1)</f>
        <v/>
      </c>
    </row>
    <row r="10">
      <c r="B10" s="15" t="inlineStr">
        <is>
          <t>Merch (T-shirt or gear bag)</t>
        </is>
      </c>
      <c r="C10" s="30" t="inlineStr">
        <is>
          <t>guest</t>
        </is>
      </c>
      <c r="D10" s="16" t="n"/>
      <c r="E10" s="16" t="n"/>
      <c r="F10" s="19" t="n">
        <v>0</v>
      </c>
      <c r="G10" s="19" t="n">
        <v>0</v>
      </c>
      <c r="H10" s="19" t="n">
        <v>0</v>
      </c>
      <c r="I10" s="22">
        <f>N($D10)*N(F10)*IF($C10="guest",'Party Builder'!C$12,1)</f>
        <v/>
      </c>
      <c r="J10" s="22">
        <f>N($D10)*N(G10)*IF($C10="guest",'Party Builder'!D$12,1)</f>
        <v/>
      </c>
      <c r="K10" s="22">
        <f>N($D10)*N(H10)*IF($C10="guest",'Party Builder'!E$12,1)</f>
        <v/>
      </c>
      <c r="L10" s="22">
        <f>N($E10)*N(F10)*IF($C10="guest",'Party Builder'!C$12,1)</f>
        <v/>
      </c>
      <c r="M10" s="22">
        <f>N($E10)*N(G10)*IF($C10="guest",'Party Builder'!D$12,1)</f>
        <v/>
      </c>
      <c r="N10" s="22">
        <f>N($E10)*N(H10)*IF($C10="guest",'Party Builder'!E$12,1)</f>
        <v/>
      </c>
    </row>
    <row r="11">
      <c r="B11" s="15" t="inlineStr">
        <is>
          <t>Photo and video package</t>
        </is>
      </c>
      <c r="C11" s="30" t="inlineStr">
        <is>
          <t>party</t>
        </is>
      </c>
      <c r="D11" s="16" t="n"/>
      <c r="E11" s="16" t="n"/>
      <c r="F11" s="19" t="n">
        <v>0</v>
      </c>
      <c r="G11" s="19" t="n">
        <v>0</v>
      </c>
      <c r="H11" s="19" t="n">
        <v>0</v>
      </c>
      <c r="I11" s="22">
        <f>N($D11)*N(F11)*IF($C11="guest",'Party Builder'!C$12,1)</f>
        <v/>
      </c>
      <c r="J11" s="22">
        <f>N($D11)*N(G11)*IF($C11="guest",'Party Builder'!D$12,1)</f>
        <v/>
      </c>
      <c r="K11" s="22">
        <f>N($D11)*N(H11)*IF($C11="guest",'Party Builder'!E$12,1)</f>
        <v/>
      </c>
      <c r="L11" s="22">
        <f>N($E11)*N(F11)*IF($C11="guest",'Party Builder'!C$12,1)</f>
        <v/>
      </c>
      <c r="M11" s="22">
        <f>N($E11)*N(G11)*IF($C11="guest",'Party Builder'!D$12,1)</f>
        <v/>
      </c>
      <c r="N11" s="22">
        <f>N($E11)*N(H11)*IF($C11="guest",'Party Builder'!E$12,1)</f>
        <v/>
      </c>
    </row>
    <row r="12">
      <c r="B12" s="31" t="n"/>
      <c r="C12" s="30" t="inlineStr">
        <is>
          <t>party</t>
        </is>
      </c>
      <c r="D12" s="16" t="n"/>
      <c r="E12" s="16" t="n"/>
      <c r="F12" s="19" t="n">
        <v>0</v>
      </c>
      <c r="G12" s="19" t="n">
        <v>0</v>
      </c>
      <c r="H12" s="19" t="n">
        <v>0</v>
      </c>
      <c r="I12" s="22">
        <f>N($D12)*N(F12)*IF($C12="guest",'Party Builder'!C$12,1)</f>
        <v/>
      </c>
      <c r="J12" s="22">
        <f>N($D12)*N(G12)*IF($C12="guest",'Party Builder'!D$12,1)</f>
        <v/>
      </c>
      <c r="K12" s="22">
        <f>N($D12)*N(H12)*IF($C12="guest",'Party Builder'!E$12,1)</f>
        <v/>
      </c>
      <c r="L12" s="22">
        <f>N($E12)*N(F12)*IF($C12="guest",'Party Builder'!C$12,1)</f>
        <v/>
      </c>
      <c r="M12" s="22">
        <f>N($E12)*N(G12)*IF($C12="guest",'Party Builder'!D$12,1)</f>
        <v/>
      </c>
      <c r="N12" s="22">
        <f>N($E12)*N(H12)*IF($C12="guest",'Party Builder'!E$12,1)</f>
        <v/>
      </c>
    </row>
    <row r="13">
      <c r="B13" s="31" t="n"/>
      <c r="C13" s="30" t="inlineStr">
        <is>
          <t>party</t>
        </is>
      </c>
      <c r="D13" s="16" t="n"/>
      <c r="E13" s="16" t="n"/>
      <c r="F13" s="19" t="n">
        <v>0</v>
      </c>
      <c r="G13" s="19" t="n">
        <v>0</v>
      </c>
      <c r="H13" s="19" t="n">
        <v>0</v>
      </c>
      <c r="I13" s="22">
        <f>N($D13)*N(F13)*IF($C13="guest",'Party Builder'!C$12,1)</f>
        <v/>
      </c>
      <c r="J13" s="22">
        <f>N($D13)*N(G13)*IF($C13="guest",'Party Builder'!D$12,1)</f>
        <v/>
      </c>
      <c r="K13" s="22">
        <f>N($D13)*N(H13)*IF($C13="guest",'Party Builder'!E$12,1)</f>
        <v/>
      </c>
      <c r="L13" s="22">
        <f>N($E13)*N(F13)*IF($C13="guest",'Party Builder'!C$12,1)</f>
        <v/>
      </c>
      <c r="M13" s="22">
        <f>N($E13)*N(G13)*IF($C13="guest",'Party Builder'!D$12,1)</f>
        <v/>
      </c>
      <c r="N13" s="22">
        <f>N($E13)*N(H13)*IF($C13="guest",'Party Builder'!E$12,1)</f>
        <v/>
      </c>
    </row>
    <row r="14">
      <c r="B14" s="15" t="inlineStr">
        <is>
          <t>Total per party</t>
        </is>
      </c>
      <c r="I14" s="24">
        <f>SUM(I7:I13)</f>
        <v/>
      </c>
      <c r="J14" s="24">
        <f>SUM(J7:J13)</f>
        <v/>
      </c>
      <c r="K14" s="24">
        <f>SUM(K7:K13)</f>
        <v/>
      </c>
      <c r="L14" s="24">
        <f>SUM(L7:L13)</f>
        <v/>
      </c>
      <c r="M14" s="24">
        <f>SUM(M7:M13)</f>
        <v/>
      </c>
      <c r="N14" s="24">
        <f>SUM(N7:N13)</f>
        <v/>
      </c>
    </row>
    <row r="16">
      <c r="B16" s="11" t="inlineStr">
        <is>
          <t>How to read it: "Charged per guest" multiplies by the kids you expect at the party (Party Builder, row 12). Quantity is how many a typical party buys: 1 for a custom belt, 2 for an hour of extra time in 30-minute blocks, 1 for board breaks sold to the whole group. Leave the quantity at 0 for anything a package already includes, since its cost is already in the Builder's item-cost rows. Notes: Extra 30 minutes: Your cost = the coaches' pay for the extra half hour. Board breaks: Standard already includes one per guest. Custom belt: Premium already includes one for the birthday kid. Merch (T-shirt or gear bag): Premium already includes a gear bag per guest. Photo and video package: Standard includes a photo recap; Premium a highlight video.</t>
        </is>
      </c>
    </row>
    <row r="17"/>
    <row r="18"/>
    <row r="19"/>
  </sheetData>
  <mergeCells count="3">
    <mergeCell ref="B16:N19"/>
    <mergeCell ref="B3:N3"/>
    <mergeCell ref="B2:N2"/>
  </mergeCells>
  <dataValidations count="1">
    <dataValidation sqref="C7 C8 C9 C10 C11 C12 C13" showDropDown="0" showInputMessage="0" showErrorMessage="0" allowBlank="0" type="list">
      <formula1>"party,guest"</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fitToPage="1"/>
  </sheetPr>
  <dimension ref="B2:H31"/>
  <sheetViews>
    <sheetView showGridLines="0" workbookViewId="0">
      <selection activeCell="A1" sqref="A1"/>
    </sheetView>
  </sheetViews>
  <sheetFormatPr baseColWidth="8" defaultRowHeight="15"/>
  <cols>
    <col width="3" customWidth="1" min="1" max="1"/>
    <col width="12" customWidth="1" min="2" max="2"/>
    <col width="13" customWidth="1" min="3" max="3"/>
    <col width="13" customWidth="1" min="4" max="4"/>
    <col width="13" customWidth="1" min="5" max="5"/>
    <col width="13" customWidth="1" min="6" max="6"/>
    <col width="13" customWidth="1" min="7" max="7"/>
    <col width="13" customWidth="1" min="8" max="8"/>
  </cols>
  <sheetData>
    <row r="2" ht="32" customHeight="1">
      <c r="B2" s="1" t="inlineStr">
        <is>
          <t>GUEST COUNT</t>
        </is>
      </c>
      <c r="C2" s="12" t="n"/>
      <c r="D2" s="12" t="n"/>
      <c r="E2" s="12" t="n"/>
      <c r="F2" s="12" t="n"/>
      <c r="G2" s="12" t="n"/>
      <c r="H2" s="12" t="n"/>
    </row>
    <row r="3" ht="30" customHeight="1">
      <c r="B3" s="2" t="inlineStr">
        <is>
          <t>Every package from 5 to 25 kids: what you charge and what you keep. Add-ons left out.</t>
        </is>
      </c>
      <c r="C3" s="12" t="n"/>
      <c r="D3" s="12" t="n"/>
      <c r="E3" s="12" t="n"/>
      <c r="F3" s="12" t="n"/>
      <c r="G3" s="12" t="n"/>
      <c r="H3" s="12" t="n"/>
    </row>
    <row r="4" ht="4" customHeight="1">
      <c r="B4" s="3" t="n"/>
      <c r="C4" s="3" t="n"/>
      <c r="D4" s="3" t="n"/>
      <c r="E4" s="3" t="n"/>
      <c r="F4" s="3" t="n"/>
      <c r="G4" s="3" t="n"/>
      <c r="H4" s="3" t="n"/>
    </row>
    <row r="6" ht="44" customHeight="1">
      <c r="B6" s="13" t="inlineStr">
        <is>
          <t>Kids at the party</t>
        </is>
      </c>
      <c r="C6" s="13" t="inlineStr">
        <is>
          <t>Revenue: Basic</t>
        </is>
      </c>
      <c r="D6" s="13" t="inlineStr">
        <is>
          <t>Revenue: Standard</t>
        </is>
      </c>
      <c r="E6" s="13" t="inlineStr">
        <is>
          <t>Revenue: Premium</t>
        </is>
      </c>
      <c r="F6" s="13" t="inlineStr">
        <is>
          <t>Margin: Basic</t>
        </is>
      </c>
      <c r="G6" s="13" t="inlineStr">
        <is>
          <t>Margin: Standard</t>
        </is>
      </c>
      <c r="H6" s="13" t="inlineStr">
        <is>
          <t>Margin: Premium</t>
        </is>
      </c>
    </row>
    <row r="7">
      <c r="B7" s="32" t="n">
        <v>5</v>
      </c>
      <c r="C7" s="22">
        <f>('Party Builder'!C$8+MAX(0,$B7-'Party Builder'!C$10)*'Party Builder'!C$11)</f>
        <v/>
      </c>
      <c r="D7" s="22">
        <f>('Party Builder'!D$8+MAX(0,$B7-'Party Builder'!D$10)*'Party Builder'!D$11)</f>
        <v/>
      </c>
      <c r="E7" s="22">
        <f>('Party Builder'!E$8+MAX(0,$B7-'Party Builder'!E$10)*'Party Builder'!E$11)</f>
        <v/>
      </c>
      <c r="F7" s="22">
        <f>('Party Builder'!C$8+MAX(0,$B7-'Party Builder'!C$10)*'Party Builder'!C$11)-IF(N('Party Builder'!$C$15)=0,0,MAX(1,ROUNDUP($B7/'Party Builder'!$C$15,0)))*('Party Builder'!C$9+'Party Builder'!$C$17)*'Party Builder'!$C$16-('Party Builder'!C$20+'Party Builder'!C$21*$B7)</f>
        <v/>
      </c>
      <c r="G7" s="22">
        <f>('Party Builder'!D$8+MAX(0,$B7-'Party Builder'!D$10)*'Party Builder'!D$11)-IF(N('Party Builder'!$C$15)=0,0,MAX(1,ROUNDUP($B7/'Party Builder'!$C$15,0)))*('Party Builder'!D$9+'Party Builder'!$C$17)*'Party Builder'!$C$16-('Party Builder'!D$20+'Party Builder'!D$21*$B7)</f>
        <v/>
      </c>
      <c r="H7" s="22">
        <f>('Party Builder'!E$8+MAX(0,$B7-'Party Builder'!E$10)*'Party Builder'!E$11)-IF(N('Party Builder'!$C$15)=0,0,MAX(1,ROUNDUP($B7/'Party Builder'!$C$15,0)))*('Party Builder'!E$9+'Party Builder'!$C$17)*'Party Builder'!$C$16-('Party Builder'!E$20+'Party Builder'!E$21*$B7)</f>
        <v/>
      </c>
    </row>
    <row r="8">
      <c r="B8" s="32" t="n">
        <v>6</v>
      </c>
      <c r="C8" s="22">
        <f>('Party Builder'!C$8+MAX(0,$B8-'Party Builder'!C$10)*'Party Builder'!C$11)</f>
        <v/>
      </c>
      <c r="D8" s="22">
        <f>('Party Builder'!D$8+MAX(0,$B8-'Party Builder'!D$10)*'Party Builder'!D$11)</f>
        <v/>
      </c>
      <c r="E8" s="22">
        <f>('Party Builder'!E$8+MAX(0,$B8-'Party Builder'!E$10)*'Party Builder'!E$11)</f>
        <v/>
      </c>
      <c r="F8" s="22">
        <f>('Party Builder'!C$8+MAX(0,$B8-'Party Builder'!C$10)*'Party Builder'!C$11)-IF(N('Party Builder'!$C$15)=0,0,MAX(1,ROUNDUP($B8/'Party Builder'!$C$15,0)))*('Party Builder'!C$9+'Party Builder'!$C$17)*'Party Builder'!$C$16-('Party Builder'!C$20+'Party Builder'!C$21*$B8)</f>
        <v/>
      </c>
      <c r="G8" s="22">
        <f>('Party Builder'!D$8+MAX(0,$B8-'Party Builder'!D$10)*'Party Builder'!D$11)-IF(N('Party Builder'!$C$15)=0,0,MAX(1,ROUNDUP($B8/'Party Builder'!$C$15,0)))*('Party Builder'!D$9+'Party Builder'!$C$17)*'Party Builder'!$C$16-('Party Builder'!D$20+'Party Builder'!D$21*$B8)</f>
        <v/>
      </c>
      <c r="H8" s="22">
        <f>('Party Builder'!E$8+MAX(0,$B8-'Party Builder'!E$10)*'Party Builder'!E$11)-IF(N('Party Builder'!$C$15)=0,0,MAX(1,ROUNDUP($B8/'Party Builder'!$C$15,0)))*('Party Builder'!E$9+'Party Builder'!$C$17)*'Party Builder'!$C$16-('Party Builder'!E$20+'Party Builder'!E$21*$B8)</f>
        <v/>
      </c>
    </row>
    <row r="9">
      <c r="B9" s="32" t="n">
        <v>7</v>
      </c>
      <c r="C9" s="22">
        <f>('Party Builder'!C$8+MAX(0,$B9-'Party Builder'!C$10)*'Party Builder'!C$11)</f>
        <v/>
      </c>
      <c r="D9" s="22">
        <f>('Party Builder'!D$8+MAX(0,$B9-'Party Builder'!D$10)*'Party Builder'!D$11)</f>
        <v/>
      </c>
      <c r="E9" s="22">
        <f>('Party Builder'!E$8+MAX(0,$B9-'Party Builder'!E$10)*'Party Builder'!E$11)</f>
        <v/>
      </c>
      <c r="F9" s="22">
        <f>('Party Builder'!C$8+MAX(0,$B9-'Party Builder'!C$10)*'Party Builder'!C$11)-IF(N('Party Builder'!$C$15)=0,0,MAX(1,ROUNDUP($B9/'Party Builder'!$C$15,0)))*('Party Builder'!C$9+'Party Builder'!$C$17)*'Party Builder'!$C$16-('Party Builder'!C$20+'Party Builder'!C$21*$B9)</f>
        <v/>
      </c>
      <c r="G9" s="22">
        <f>('Party Builder'!D$8+MAX(0,$B9-'Party Builder'!D$10)*'Party Builder'!D$11)-IF(N('Party Builder'!$C$15)=0,0,MAX(1,ROUNDUP($B9/'Party Builder'!$C$15,0)))*('Party Builder'!D$9+'Party Builder'!$C$17)*'Party Builder'!$C$16-('Party Builder'!D$20+'Party Builder'!D$21*$B9)</f>
        <v/>
      </c>
      <c r="H9" s="22">
        <f>('Party Builder'!E$8+MAX(0,$B9-'Party Builder'!E$10)*'Party Builder'!E$11)-IF(N('Party Builder'!$C$15)=0,0,MAX(1,ROUNDUP($B9/'Party Builder'!$C$15,0)))*('Party Builder'!E$9+'Party Builder'!$C$17)*'Party Builder'!$C$16-('Party Builder'!E$20+'Party Builder'!E$21*$B9)</f>
        <v/>
      </c>
    </row>
    <row r="10">
      <c r="B10" s="32" t="n">
        <v>8</v>
      </c>
      <c r="C10" s="22">
        <f>('Party Builder'!C$8+MAX(0,$B10-'Party Builder'!C$10)*'Party Builder'!C$11)</f>
        <v/>
      </c>
      <c r="D10" s="22">
        <f>('Party Builder'!D$8+MAX(0,$B10-'Party Builder'!D$10)*'Party Builder'!D$11)</f>
        <v/>
      </c>
      <c r="E10" s="22">
        <f>('Party Builder'!E$8+MAX(0,$B10-'Party Builder'!E$10)*'Party Builder'!E$11)</f>
        <v/>
      </c>
      <c r="F10" s="22">
        <f>('Party Builder'!C$8+MAX(0,$B10-'Party Builder'!C$10)*'Party Builder'!C$11)-IF(N('Party Builder'!$C$15)=0,0,MAX(1,ROUNDUP($B10/'Party Builder'!$C$15,0)))*('Party Builder'!C$9+'Party Builder'!$C$17)*'Party Builder'!$C$16-('Party Builder'!C$20+'Party Builder'!C$21*$B10)</f>
        <v/>
      </c>
      <c r="G10" s="22">
        <f>('Party Builder'!D$8+MAX(0,$B10-'Party Builder'!D$10)*'Party Builder'!D$11)-IF(N('Party Builder'!$C$15)=0,0,MAX(1,ROUNDUP($B10/'Party Builder'!$C$15,0)))*('Party Builder'!D$9+'Party Builder'!$C$17)*'Party Builder'!$C$16-('Party Builder'!D$20+'Party Builder'!D$21*$B10)</f>
        <v/>
      </c>
      <c r="H10" s="22">
        <f>('Party Builder'!E$8+MAX(0,$B10-'Party Builder'!E$10)*'Party Builder'!E$11)-IF(N('Party Builder'!$C$15)=0,0,MAX(1,ROUNDUP($B10/'Party Builder'!$C$15,0)))*('Party Builder'!E$9+'Party Builder'!$C$17)*'Party Builder'!$C$16-('Party Builder'!E$20+'Party Builder'!E$21*$B10)</f>
        <v/>
      </c>
    </row>
    <row r="11">
      <c r="B11" s="32" t="n">
        <v>9</v>
      </c>
      <c r="C11" s="22">
        <f>('Party Builder'!C$8+MAX(0,$B11-'Party Builder'!C$10)*'Party Builder'!C$11)</f>
        <v/>
      </c>
      <c r="D11" s="22">
        <f>('Party Builder'!D$8+MAX(0,$B11-'Party Builder'!D$10)*'Party Builder'!D$11)</f>
        <v/>
      </c>
      <c r="E11" s="22">
        <f>('Party Builder'!E$8+MAX(0,$B11-'Party Builder'!E$10)*'Party Builder'!E$11)</f>
        <v/>
      </c>
      <c r="F11" s="22">
        <f>('Party Builder'!C$8+MAX(0,$B11-'Party Builder'!C$10)*'Party Builder'!C$11)-IF(N('Party Builder'!$C$15)=0,0,MAX(1,ROUNDUP($B11/'Party Builder'!$C$15,0)))*('Party Builder'!C$9+'Party Builder'!$C$17)*'Party Builder'!$C$16-('Party Builder'!C$20+'Party Builder'!C$21*$B11)</f>
        <v/>
      </c>
      <c r="G11" s="22">
        <f>('Party Builder'!D$8+MAX(0,$B11-'Party Builder'!D$10)*'Party Builder'!D$11)-IF(N('Party Builder'!$C$15)=0,0,MAX(1,ROUNDUP($B11/'Party Builder'!$C$15,0)))*('Party Builder'!D$9+'Party Builder'!$C$17)*'Party Builder'!$C$16-('Party Builder'!D$20+'Party Builder'!D$21*$B11)</f>
        <v/>
      </c>
      <c r="H11" s="22">
        <f>('Party Builder'!E$8+MAX(0,$B11-'Party Builder'!E$10)*'Party Builder'!E$11)-IF(N('Party Builder'!$C$15)=0,0,MAX(1,ROUNDUP($B11/'Party Builder'!$C$15,0)))*('Party Builder'!E$9+'Party Builder'!$C$17)*'Party Builder'!$C$16-('Party Builder'!E$20+'Party Builder'!E$21*$B11)</f>
        <v/>
      </c>
    </row>
    <row r="12">
      <c r="B12" s="32" t="n">
        <v>10</v>
      </c>
      <c r="C12" s="22">
        <f>('Party Builder'!C$8+MAX(0,$B12-'Party Builder'!C$10)*'Party Builder'!C$11)</f>
        <v/>
      </c>
      <c r="D12" s="22">
        <f>('Party Builder'!D$8+MAX(0,$B12-'Party Builder'!D$10)*'Party Builder'!D$11)</f>
        <v/>
      </c>
      <c r="E12" s="22">
        <f>('Party Builder'!E$8+MAX(0,$B12-'Party Builder'!E$10)*'Party Builder'!E$11)</f>
        <v/>
      </c>
      <c r="F12" s="22">
        <f>('Party Builder'!C$8+MAX(0,$B12-'Party Builder'!C$10)*'Party Builder'!C$11)-IF(N('Party Builder'!$C$15)=0,0,MAX(1,ROUNDUP($B12/'Party Builder'!$C$15,0)))*('Party Builder'!C$9+'Party Builder'!$C$17)*'Party Builder'!$C$16-('Party Builder'!C$20+'Party Builder'!C$21*$B12)</f>
        <v/>
      </c>
      <c r="G12" s="22">
        <f>('Party Builder'!D$8+MAX(0,$B12-'Party Builder'!D$10)*'Party Builder'!D$11)-IF(N('Party Builder'!$C$15)=0,0,MAX(1,ROUNDUP($B12/'Party Builder'!$C$15,0)))*('Party Builder'!D$9+'Party Builder'!$C$17)*'Party Builder'!$C$16-('Party Builder'!D$20+'Party Builder'!D$21*$B12)</f>
        <v/>
      </c>
      <c r="H12" s="22">
        <f>('Party Builder'!E$8+MAX(0,$B12-'Party Builder'!E$10)*'Party Builder'!E$11)-IF(N('Party Builder'!$C$15)=0,0,MAX(1,ROUNDUP($B12/'Party Builder'!$C$15,0)))*('Party Builder'!E$9+'Party Builder'!$C$17)*'Party Builder'!$C$16-('Party Builder'!E$20+'Party Builder'!E$21*$B12)</f>
        <v/>
      </c>
    </row>
    <row r="13">
      <c r="B13" s="32" t="n">
        <v>11</v>
      </c>
      <c r="C13" s="22">
        <f>('Party Builder'!C$8+MAX(0,$B13-'Party Builder'!C$10)*'Party Builder'!C$11)</f>
        <v/>
      </c>
      <c r="D13" s="22">
        <f>('Party Builder'!D$8+MAX(0,$B13-'Party Builder'!D$10)*'Party Builder'!D$11)</f>
        <v/>
      </c>
      <c r="E13" s="22">
        <f>('Party Builder'!E$8+MAX(0,$B13-'Party Builder'!E$10)*'Party Builder'!E$11)</f>
        <v/>
      </c>
      <c r="F13" s="22">
        <f>('Party Builder'!C$8+MAX(0,$B13-'Party Builder'!C$10)*'Party Builder'!C$11)-IF(N('Party Builder'!$C$15)=0,0,MAX(1,ROUNDUP($B13/'Party Builder'!$C$15,0)))*('Party Builder'!C$9+'Party Builder'!$C$17)*'Party Builder'!$C$16-('Party Builder'!C$20+'Party Builder'!C$21*$B13)</f>
        <v/>
      </c>
      <c r="G13" s="22">
        <f>('Party Builder'!D$8+MAX(0,$B13-'Party Builder'!D$10)*'Party Builder'!D$11)-IF(N('Party Builder'!$C$15)=0,0,MAX(1,ROUNDUP($B13/'Party Builder'!$C$15,0)))*('Party Builder'!D$9+'Party Builder'!$C$17)*'Party Builder'!$C$16-('Party Builder'!D$20+'Party Builder'!D$21*$B13)</f>
        <v/>
      </c>
      <c r="H13" s="22">
        <f>('Party Builder'!E$8+MAX(0,$B13-'Party Builder'!E$10)*'Party Builder'!E$11)-IF(N('Party Builder'!$C$15)=0,0,MAX(1,ROUNDUP($B13/'Party Builder'!$C$15,0)))*('Party Builder'!E$9+'Party Builder'!$C$17)*'Party Builder'!$C$16-('Party Builder'!E$20+'Party Builder'!E$21*$B13)</f>
        <v/>
      </c>
    </row>
    <row r="14">
      <c r="B14" s="32" t="n">
        <v>12</v>
      </c>
      <c r="C14" s="22">
        <f>('Party Builder'!C$8+MAX(0,$B14-'Party Builder'!C$10)*'Party Builder'!C$11)</f>
        <v/>
      </c>
      <c r="D14" s="22">
        <f>('Party Builder'!D$8+MAX(0,$B14-'Party Builder'!D$10)*'Party Builder'!D$11)</f>
        <v/>
      </c>
      <c r="E14" s="22">
        <f>('Party Builder'!E$8+MAX(0,$B14-'Party Builder'!E$10)*'Party Builder'!E$11)</f>
        <v/>
      </c>
      <c r="F14" s="22">
        <f>('Party Builder'!C$8+MAX(0,$B14-'Party Builder'!C$10)*'Party Builder'!C$11)-IF(N('Party Builder'!$C$15)=0,0,MAX(1,ROUNDUP($B14/'Party Builder'!$C$15,0)))*('Party Builder'!C$9+'Party Builder'!$C$17)*'Party Builder'!$C$16-('Party Builder'!C$20+'Party Builder'!C$21*$B14)</f>
        <v/>
      </c>
      <c r="G14" s="22">
        <f>('Party Builder'!D$8+MAX(0,$B14-'Party Builder'!D$10)*'Party Builder'!D$11)-IF(N('Party Builder'!$C$15)=0,0,MAX(1,ROUNDUP($B14/'Party Builder'!$C$15,0)))*('Party Builder'!D$9+'Party Builder'!$C$17)*'Party Builder'!$C$16-('Party Builder'!D$20+'Party Builder'!D$21*$B14)</f>
        <v/>
      </c>
      <c r="H14" s="22">
        <f>('Party Builder'!E$8+MAX(0,$B14-'Party Builder'!E$10)*'Party Builder'!E$11)-IF(N('Party Builder'!$C$15)=0,0,MAX(1,ROUNDUP($B14/'Party Builder'!$C$15,0)))*('Party Builder'!E$9+'Party Builder'!$C$17)*'Party Builder'!$C$16-('Party Builder'!E$20+'Party Builder'!E$21*$B14)</f>
        <v/>
      </c>
    </row>
    <row r="15">
      <c r="B15" s="32" t="n">
        <v>13</v>
      </c>
      <c r="C15" s="22">
        <f>('Party Builder'!C$8+MAX(0,$B15-'Party Builder'!C$10)*'Party Builder'!C$11)</f>
        <v/>
      </c>
      <c r="D15" s="22">
        <f>('Party Builder'!D$8+MAX(0,$B15-'Party Builder'!D$10)*'Party Builder'!D$11)</f>
        <v/>
      </c>
      <c r="E15" s="22">
        <f>('Party Builder'!E$8+MAX(0,$B15-'Party Builder'!E$10)*'Party Builder'!E$11)</f>
        <v/>
      </c>
      <c r="F15" s="22">
        <f>('Party Builder'!C$8+MAX(0,$B15-'Party Builder'!C$10)*'Party Builder'!C$11)-IF(N('Party Builder'!$C$15)=0,0,MAX(1,ROUNDUP($B15/'Party Builder'!$C$15,0)))*('Party Builder'!C$9+'Party Builder'!$C$17)*'Party Builder'!$C$16-('Party Builder'!C$20+'Party Builder'!C$21*$B15)</f>
        <v/>
      </c>
      <c r="G15" s="22">
        <f>('Party Builder'!D$8+MAX(0,$B15-'Party Builder'!D$10)*'Party Builder'!D$11)-IF(N('Party Builder'!$C$15)=0,0,MAX(1,ROUNDUP($B15/'Party Builder'!$C$15,0)))*('Party Builder'!D$9+'Party Builder'!$C$17)*'Party Builder'!$C$16-('Party Builder'!D$20+'Party Builder'!D$21*$B15)</f>
        <v/>
      </c>
      <c r="H15" s="22">
        <f>('Party Builder'!E$8+MAX(0,$B15-'Party Builder'!E$10)*'Party Builder'!E$11)-IF(N('Party Builder'!$C$15)=0,0,MAX(1,ROUNDUP($B15/'Party Builder'!$C$15,0)))*('Party Builder'!E$9+'Party Builder'!$C$17)*'Party Builder'!$C$16-('Party Builder'!E$20+'Party Builder'!E$21*$B15)</f>
        <v/>
      </c>
    </row>
    <row r="16">
      <c r="B16" s="32" t="n">
        <v>14</v>
      </c>
      <c r="C16" s="22">
        <f>('Party Builder'!C$8+MAX(0,$B16-'Party Builder'!C$10)*'Party Builder'!C$11)</f>
        <v/>
      </c>
      <c r="D16" s="22">
        <f>('Party Builder'!D$8+MAX(0,$B16-'Party Builder'!D$10)*'Party Builder'!D$11)</f>
        <v/>
      </c>
      <c r="E16" s="22">
        <f>('Party Builder'!E$8+MAX(0,$B16-'Party Builder'!E$10)*'Party Builder'!E$11)</f>
        <v/>
      </c>
      <c r="F16" s="22">
        <f>('Party Builder'!C$8+MAX(0,$B16-'Party Builder'!C$10)*'Party Builder'!C$11)-IF(N('Party Builder'!$C$15)=0,0,MAX(1,ROUNDUP($B16/'Party Builder'!$C$15,0)))*('Party Builder'!C$9+'Party Builder'!$C$17)*'Party Builder'!$C$16-('Party Builder'!C$20+'Party Builder'!C$21*$B16)</f>
        <v/>
      </c>
      <c r="G16" s="22">
        <f>('Party Builder'!D$8+MAX(0,$B16-'Party Builder'!D$10)*'Party Builder'!D$11)-IF(N('Party Builder'!$C$15)=0,0,MAX(1,ROUNDUP($B16/'Party Builder'!$C$15,0)))*('Party Builder'!D$9+'Party Builder'!$C$17)*'Party Builder'!$C$16-('Party Builder'!D$20+'Party Builder'!D$21*$B16)</f>
        <v/>
      </c>
      <c r="H16" s="22">
        <f>('Party Builder'!E$8+MAX(0,$B16-'Party Builder'!E$10)*'Party Builder'!E$11)-IF(N('Party Builder'!$C$15)=0,0,MAX(1,ROUNDUP($B16/'Party Builder'!$C$15,0)))*('Party Builder'!E$9+'Party Builder'!$C$17)*'Party Builder'!$C$16-('Party Builder'!E$20+'Party Builder'!E$21*$B16)</f>
        <v/>
      </c>
    </row>
    <row r="17">
      <c r="B17" s="32" t="n">
        <v>15</v>
      </c>
      <c r="C17" s="22">
        <f>('Party Builder'!C$8+MAX(0,$B17-'Party Builder'!C$10)*'Party Builder'!C$11)</f>
        <v/>
      </c>
      <c r="D17" s="22">
        <f>('Party Builder'!D$8+MAX(0,$B17-'Party Builder'!D$10)*'Party Builder'!D$11)</f>
        <v/>
      </c>
      <c r="E17" s="22">
        <f>('Party Builder'!E$8+MAX(0,$B17-'Party Builder'!E$10)*'Party Builder'!E$11)</f>
        <v/>
      </c>
      <c r="F17" s="22">
        <f>('Party Builder'!C$8+MAX(0,$B17-'Party Builder'!C$10)*'Party Builder'!C$11)-IF(N('Party Builder'!$C$15)=0,0,MAX(1,ROUNDUP($B17/'Party Builder'!$C$15,0)))*('Party Builder'!C$9+'Party Builder'!$C$17)*'Party Builder'!$C$16-('Party Builder'!C$20+'Party Builder'!C$21*$B17)</f>
        <v/>
      </c>
      <c r="G17" s="22">
        <f>('Party Builder'!D$8+MAX(0,$B17-'Party Builder'!D$10)*'Party Builder'!D$11)-IF(N('Party Builder'!$C$15)=0,0,MAX(1,ROUNDUP($B17/'Party Builder'!$C$15,0)))*('Party Builder'!D$9+'Party Builder'!$C$17)*'Party Builder'!$C$16-('Party Builder'!D$20+'Party Builder'!D$21*$B17)</f>
        <v/>
      </c>
      <c r="H17" s="22">
        <f>('Party Builder'!E$8+MAX(0,$B17-'Party Builder'!E$10)*'Party Builder'!E$11)-IF(N('Party Builder'!$C$15)=0,0,MAX(1,ROUNDUP($B17/'Party Builder'!$C$15,0)))*('Party Builder'!E$9+'Party Builder'!$C$17)*'Party Builder'!$C$16-('Party Builder'!E$20+'Party Builder'!E$21*$B17)</f>
        <v/>
      </c>
    </row>
    <row r="18">
      <c r="B18" s="32" t="n">
        <v>16</v>
      </c>
      <c r="C18" s="22">
        <f>('Party Builder'!C$8+MAX(0,$B18-'Party Builder'!C$10)*'Party Builder'!C$11)</f>
        <v/>
      </c>
      <c r="D18" s="22">
        <f>('Party Builder'!D$8+MAX(0,$B18-'Party Builder'!D$10)*'Party Builder'!D$11)</f>
        <v/>
      </c>
      <c r="E18" s="22">
        <f>('Party Builder'!E$8+MAX(0,$B18-'Party Builder'!E$10)*'Party Builder'!E$11)</f>
        <v/>
      </c>
      <c r="F18" s="22">
        <f>('Party Builder'!C$8+MAX(0,$B18-'Party Builder'!C$10)*'Party Builder'!C$11)-IF(N('Party Builder'!$C$15)=0,0,MAX(1,ROUNDUP($B18/'Party Builder'!$C$15,0)))*('Party Builder'!C$9+'Party Builder'!$C$17)*'Party Builder'!$C$16-('Party Builder'!C$20+'Party Builder'!C$21*$B18)</f>
        <v/>
      </c>
      <c r="G18" s="22">
        <f>('Party Builder'!D$8+MAX(0,$B18-'Party Builder'!D$10)*'Party Builder'!D$11)-IF(N('Party Builder'!$C$15)=0,0,MAX(1,ROUNDUP($B18/'Party Builder'!$C$15,0)))*('Party Builder'!D$9+'Party Builder'!$C$17)*'Party Builder'!$C$16-('Party Builder'!D$20+'Party Builder'!D$21*$B18)</f>
        <v/>
      </c>
      <c r="H18" s="22">
        <f>('Party Builder'!E$8+MAX(0,$B18-'Party Builder'!E$10)*'Party Builder'!E$11)-IF(N('Party Builder'!$C$15)=0,0,MAX(1,ROUNDUP($B18/'Party Builder'!$C$15,0)))*('Party Builder'!E$9+'Party Builder'!$C$17)*'Party Builder'!$C$16-('Party Builder'!E$20+'Party Builder'!E$21*$B18)</f>
        <v/>
      </c>
    </row>
    <row r="19">
      <c r="B19" s="32" t="n">
        <v>17</v>
      </c>
      <c r="C19" s="22">
        <f>('Party Builder'!C$8+MAX(0,$B19-'Party Builder'!C$10)*'Party Builder'!C$11)</f>
        <v/>
      </c>
      <c r="D19" s="22">
        <f>('Party Builder'!D$8+MAX(0,$B19-'Party Builder'!D$10)*'Party Builder'!D$11)</f>
        <v/>
      </c>
      <c r="E19" s="22">
        <f>('Party Builder'!E$8+MAX(0,$B19-'Party Builder'!E$10)*'Party Builder'!E$11)</f>
        <v/>
      </c>
      <c r="F19" s="22">
        <f>('Party Builder'!C$8+MAX(0,$B19-'Party Builder'!C$10)*'Party Builder'!C$11)-IF(N('Party Builder'!$C$15)=0,0,MAX(1,ROUNDUP($B19/'Party Builder'!$C$15,0)))*('Party Builder'!C$9+'Party Builder'!$C$17)*'Party Builder'!$C$16-('Party Builder'!C$20+'Party Builder'!C$21*$B19)</f>
        <v/>
      </c>
      <c r="G19" s="22">
        <f>('Party Builder'!D$8+MAX(0,$B19-'Party Builder'!D$10)*'Party Builder'!D$11)-IF(N('Party Builder'!$C$15)=0,0,MAX(1,ROUNDUP($B19/'Party Builder'!$C$15,0)))*('Party Builder'!D$9+'Party Builder'!$C$17)*'Party Builder'!$C$16-('Party Builder'!D$20+'Party Builder'!D$21*$B19)</f>
        <v/>
      </c>
      <c r="H19" s="22">
        <f>('Party Builder'!E$8+MAX(0,$B19-'Party Builder'!E$10)*'Party Builder'!E$11)-IF(N('Party Builder'!$C$15)=0,0,MAX(1,ROUNDUP($B19/'Party Builder'!$C$15,0)))*('Party Builder'!E$9+'Party Builder'!$C$17)*'Party Builder'!$C$16-('Party Builder'!E$20+'Party Builder'!E$21*$B19)</f>
        <v/>
      </c>
    </row>
    <row r="20">
      <c r="B20" s="32" t="n">
        <v>18</v>
      </c>
      <c r="C20" s="22">
        <f>('Party Builder'!C$8+MAX(0,$B20-'Party Builder'!C$10)*'Party Builder'!C$11)</f>
        <v/>
      </c>
      <c r="D20" s="22">
        <f>('Party Builder'!D$8+MAX(0,$B20-'Party Builder'!D$10)*'Party Builder'!D$11)</f>
        <v/>
      </c>
      <c r="E20" s="22">
        <f>('Party Builder'!E$8+MAX(0,$B20-'Party Builder'!E$10)*'Party Builder'!E$11)</f>
        <v/>
      </c>
      <c r="F20" s="22">
        <f>('Party Builder'!C$8+MAX(0,$B20-'Party Builder'!C$10)*'Party Builder'!C$11)-IF(N('Party Builder'!$C$15)=0,0,MAX(1,ROUNDUP($B20/'Party Builder'!$C$15,0)))*('Party Builder'!C$9+'Party Builder'!$C$17)*'Party Builder'!$C$16-('Party Builder'!C$20+'Party Builder'!C$21*$B20)</f>
        <v/>
      </c>
      <c r="G20" s="22">
        <f>('Party Builder'!D$8+MAX(0,$B20-'Party Builder'!D$10)*'Party Builder'!D$11)-IF(N('Party Builder'!$C$15)=0,0,MAX(1,ROUNDUP($B20/'Party Builder'!$C$15,0)))*('Party Builder'!D$9+'Party Builder'!$C$17)*'Party Builder'!$C$16-('Party Builder'!D$20+'Party Builder'!D$21*$B20)</f>
        <v/>
      </c>
      <c r="H20" s="22">
        <f>('Party Builder'!E$8+MAX(0,$B20-'Party Builder'!E$10)*'Party Builder'!E$11)-IF(N('Party Builder'!$C$15)=0,0,MAX(1,ROUNDUP($B20/'Party Builder'!$C$15,0)))*('Party Builder'!E$9+'Party Builder'!$C$17)*'Party Builder'!$C$16-('Party Builder'!E$20+'Party Builder'!E$21*$B20)</f>
        <v/>
      </c>
    </row>
    <row r="21">
      <c r="B21" s="32" t="n">
        <v>19</v>
      </c>
      <c r="C21" s="22">
        <f>('Party Builder'!C$8+MAX(0,$B21-'Party Builder'!C$10)*'Party Builder'!C$11)</f>
        <v/>
      </c>
      <c r="D21" s="22">
        <f>('Party Builder'!D$8+MAX(0,$B21-'Party Builder'!D$10)*'Party Builder'!D$11)</f>
        <v/>
      </c>
      <c r="E21" s="22">
        <f>('Party Builder'!E$8+MAX(0,$B21-'Party Builder'!E$10)*'Party Builder'!E$11)</f>
        <v/>
      </c>
      <c r="F21" s="22">
        <f>('Party Builder'!C$8+MAX(0,$B21-'Party Builder'!C$10)*'Party Builder'!C$11)-IF(N('Party Builder'!$C$15)=0,0,MAX(1,ROUNDUP($B21/'Party Builder'!$C$15,0)))*('Party Builder'!C$9+'Party Builder'!$C$17)*'Party Builder'!$C$16-('Party Builder'!C$20+'Party Builder'!C$21*$B21)</f>
        <v/>
      </c>
      <c r="G21" s="22">
        <f>('Party Builder'!D$8+MAX(0,$B21-'Party Builder'!D$10)*'Party Builder'!D$11)-IF(N('Party Builder'!$C$15)=0,0,MAX(1,ROUNDUP($B21/'Party Builder'!$C$15,0)))*('Party Builder'!D$9+'Party Builder'!$C$17)*'Party Builder'!$C$16-('Party Builder'!D$20+'Party Builder'!D$21*$B21)</f>
        <v/>
      </c>
      <c r="H21" s="22">
        <f>('Party Builder'!E$8+MAX(0,$B21-'Party Builder'!E$10)*'Party Builder'!E$11)-IF(N('Party Builder'!$C$15)=0,0,MAX(1,ROUNDUP($B21/'Party Builder'!$C$15,0)))*('Party Builder'!E$9+'Party Builder'!$C$17)*'Party Builder'!$C$16-('Party Builder'!E$20+'Party Builder'!E$21*$B21)</f>
        <v/>
      </c>
    </row>
    <row r="22">
      <c r="B22" s="32" t="n">
        <v>20</v>
      </c>
      <c r="C22" s="22">
        <f>('Party Builder'!C$8+MAX(0,$B22-'Party Builder'!C$10)*'Party Builder'!C$11)</f>
        <v/>
      </c>
      <c r="D22" s="22">
        <f>('Party Builder'!D$8+MAX(0,$B22-'Party Builder'!D$10)*'Party Builder'!D$11)</f>
        <v/>
      </c>
      <c r="E22" s="22">
        <f>('Party Builder'!E$8+MAX(0,$B22-'Party Builder'!E$10)*'Party Builder'!E$11)</f>
        <v/>
      </c>
      <c r="F22" s="22">
        <f>('Party Builder'!C$8+MAX(0,$B22-'Party Builder'!C$10)*'Party Builder'!C$11)-IF(N('Party Builder'!$C$15)=0,0,MAX(1,ROUNDUP($B22/'Party Builder'!$C$15,0)))*('Party Builder'!C$9+'Party Builder'!$C$17)*'Party Builder'!$C$16-('Party Builder'!C$20+'Party Builder'!C$21*$B22)</f>
        <v/>
      </c>
      <c r="G22" s="22">
        <f>('Party Builder'!D$8+MAX(0,$B22-'Party Builder'!D$10)*'Party Builder'!D$11)-IF(N('Party Builder'!$C$15)=0,0,MAX(1,ROUNDUP($B22/'Party Builder'!$C$15,0)))*('Party Builder'!D$9+'Party Builder'!$C$17)*'Party Builder'!$C$16-('Party Builder'!D$20+'Party Builder'!D$21*$B22)</f>
        <v/>
      </c>
      <c r="H22" s="22">
        <f>('Party Builder'!E$8+MAX(0,$B22-'Party Builder'!E$10)*'Party Builder'!E$11)-IF(N('Party Builder'!$C$15)=0,0,MAX(1,ROUNDUP($B22/'Party Builder'!$C$15,0)))*('Party Builder'!E$9+'Party Builder'!$C$17)*'Party Builder'!$C$16-('Party Builder'!E$20+'Party Builder'!E$21*$B22)</f>
        <v/>
      </c>
    </row>
    <row r="23">
      <c r="B23" s="32" t="n">
        <v>21</v>
      </c>
      <c r="C23" s="22">
        <f>('Party Builder'!C$8+MAX(0,$B23-'Party Builder'!C$10)*'Party Builder'!C$11)</f>
        <v/>
      </c>
      <c r="D23" s="22">
        <f>('Party Builder'!D$8+MAX(0,$B23-'Party Builder'!D$10)*'Party Builder'!D$11)</f>
        <v/>
      </c>
      <c r="E23" s="22">
        <f>('Party Builder'!E$8+MAX(0,$B23-'Party Builder'!E$10)*'Party Builder'!E$11)</f>
        <v/>
      </c>
      <c r="F23" s="22">
        <f>('Party Builder'!C$8+MAX(0,$B23-'Party Builder'!C$10)*'Party Builder'!C$11)-IF(N('Party Builder'!$C$15)=0,0,MAX(1,ROUNDUP($B23/'Party Builder'!$C$15,0)))*('Party Builder'!C$9+'Party Builder'!$C$17)*'Party Builder'!$C$16-('Party Builder'!C$20+'Party Builder'!C$21*$B23)</f>
        <v/>
      </c>
      <c r="G23" s="22">
        <f>('Party Builder'!D$8+MAX(0,$B23-'Party Builder'!D$10)*'Party Builder'!D$11)-IF(N('Party Builder'!$C$15)=0,0,MAX(1,ROUNDUP($B23/'Party Builder'!$C$15,0)))*('Party Builder'!D$9+'Party Builder'!$C$17)*'Party Builder'!$C$16-('Party Builder'!D$20+'Party Builder'!D$21*$B23)</f>
        <v/>
      </c>
      <c r="H23" s="22">
        <f>('Party Builder'!E$8+MAX(0,$B23-'Party Builder'!E$10)*'Party Builder'!E$11)-IF(N('Party Builder'!$C$15)=0,0,MAX(1,ROUNDUP($B23/'Party Builder'!$C$15,0)))*('Party Builder'!E$9+'Party Builder'!$C$17)*'Party Builder'!$C$16-('Party Builder'!E$20+'Party Builder'!E$21*$B23)</f>
        <v/>
      </c>
    </row>
    <row r="24">
      <c r="B24" s="32" t="n">
        <v>22</v>
      </c>
      <c r="C24" s="22">
        <f>('Party Builder'!C$8+MAX(0,$B24-'Party Builder'!C$10)*'Party Builder'!C$11)</f>
        <v/>
      </c>
      <c r="D24" s="22">
        <f>('Party Builder'!D$8+MAX(0,$B24-'Party Builder'!D$10)*'Party Builder'!D$11)</f>
        <v/>
      </c>
      <c r="E24" s="22">
        <f>('Party Builder'!E$8+MAX(0,$B24-'Party Builder'!E$10)*'Party Builder'!E$11)</f>
        <v/>
      </c>
      <c r="F24" s="22">
        <f>('Party Builder'!C$8+MAX(0,$B24-'Party Builder'!C$10)*'Party Builder'!C$11)-IF(N('Party Builder'!$C$15)=0,0,MAX(1,ROUNDUP($B24/'Party Builder'!$C$15,0)))*('Party Builder'!C$9+'Party Builder'!$C$17)*'Party Builder'!$C$16-('Party Builder'!C$20+'Party Builder'!C$21*$B24)</f>
        <v/>
      </c>
      <c r="G24" s="22">
        <f>('Party Builder'!D$8+MAX(0,$B24-'Party Builder'!D$10)*'Party Builder'!D$11)-IF(N('Party Builder'!$C$15)=0,0,MAX(1,ROUNDUP($B24/'Party Builder'!$C$15,0)))*('Party Builder'!D$9+'Party Builder'!$C$17)*'Party Builder'!$C$16-('Party Builder'!D$20+'Party Builder'!D$21*$B24)</f>
        <v/>
      </c>
      <c r="H24" s="22">
        <f>('Party Builder'!E$8+MAX(0,$B24-'Party Builder'!E$10)*'Party Builder'!E$11)-IF(N('Party Builder'!$C$15)=0,0,MAX(1,ROUNDUP($B24/'Party Builder'!$C$15,0)))*('Party Builder'!E$9+'Party Builder'!$C$17)*'Party Builder'!$C$16-('Party Builder'!E$20+'Party Builder'!E$21*$B24)</f>
        <v/>
      </c>
    </row>
    <row r="25">
      <c r="B25" s="32" t="n">
        <v>23</v>
      </c>
      <c r="C25" s="22">
        <f>('Party Builder'!C$8+MAX(0,$B25-'Party Builder'!C$10)*'Party Builder'!C$11)</f>
        <v/>
      </c>
      <c r="D25" s="22">
        <f>('Party Builder'!D$8+MAX(0,$B25-'Party Builder'!D$10)*'Party Builder'!D$11)</f>
        <v/>
      </c>
      <c r="E25" s="22">
        <f>('Party Builder'!E$8+MAX(0,$B25-'Party Builder'!E$10)*'Party Builder'!E$11)</f>
        <v/>
      </c>
      <c r="F25" s="22">
        <f>('Party Builder'!C$8+MAX(0,$B25-'Party Builder'!C$10)*'Party Builder'!C$11)-IF(N('Party Builder'!$C$15)=0,0,MAX(1,ROUNDUP($B25/'Party Builder'!$C$15,0)))*('Party Builder'!C$9+'Party Builder'!$C$17)*'Party Builder'!$C$16-('Party Builder'!C$20+'Party Builder'!C$21*$B25)</f>
        <v/>
      </c>
      <c r="G25" s="22">
        <f>('Party Builder'!D$8+MAX(0,$B25-'Party Builder'!D$10)*'Party Builder'!D$11)-IF(N('Party Builder'!$C$15)=0,0,MAX(1,ROUNDUP($B25/'Party Builder'!$C$15,0)))*('Party Builder'!D$9+'Party Builder'!$C$17)*'Party Builder'!$C$16-('Party Builder'!D$20+'Party Builder'!D$21*$B25)</f>
        <v/>
      </c>
      <c r="H25" s="22">
        <f>('Party Builder'!E$8+MAX(0,$B25-'Party Builder'!E$10)*'Party Builder'!E$11)-IF(N('Party Builder'!$C$15)=0,0,MAX(1,ROUNDUP($B25/'Party Builder'!$C$15,0)))*('Party Builder'!E$9+'Party Builder'!$C$17)*'Party Builder'!$C$16-('Party Builder'!E$20+'Party Builder'!E$21*$B25)</f>
        <v/>
      </c>
    </row>
    <row r="26">
      <c r="B26" s="32" t="n">
        <v>24</v>
      </c>
      <c r="C26" s="22">
        <f>('Party Builder'!C$8+MAX(0,$B26-'Party Builder'!C$10)*'Party Builder'!C$11)</f>
        <v/>
      </c>
      <c r="D26" s="22">
        <f>('Party Builder'!D$8+MAX(0,$B26-'Party Builder'!D$10)*'Party Builder'!D$11)</f>
        <v/>
      </c>
      <c r="E26" s="22">
        <f>('Party Builder'!E$8+MAX(0,$B26-'Party Builder'!E$10)*'Party Builder'!E$11)</f>
        <v/>
      </c>
      <c r="F26" s="22">
        <f>('Party Builder'!C$8+MAX(0,$B26-'Party Builder'!C$10)*'Party Builder'!C$11)-IF(N('Party Builder'!$C$15)=0,0,MAX(1,ROUNDUP($B26/'Party Builder'!$C$15,0)))*('Party Builder'!C$9+'Party Builder'!$C$17)*'Party Builder'!$C$16-('Party Builder'!C$20+'Party Builder'!C$21*$B26)</f>
        <v/>
      </c>
      <c r="G26" s="22">
        <f>('Party Builder'!D$8+MAX(0,$B26-'Party Builder'!D$10)*'Party Builder'!D$11)-IF(N('Party Builder'!$C$15)=0,0,MAX(1,ROUNDUP($B26/'Party Builder'!$C$15,0)))*('Party Builder'!D$9+'Party Builder'!$C$17)*'Party Builder'!$C$16-('Party Builder'!D$20+'Party Builder'!D$21*$B26)</f>
        <v/>
      </c>
      <c r="H26" s="22">
        <f>('Party Builder'!E$8+MAX(0,$B26-'Party Builder'!E$10)*'Party Builder'!E$11)-IF(N('Party Builder'!$C$15)=0,0,MAX(1,ROUNDUP($B26/'Party Builder'!$C$15,0)))*('Party Builder'!E$9+'Party Builder'!$C$17)*'Party Builder'!$C$16-('Party Builder'!E$20+'Party Builder'!E$21*$B26)</f>
        <v/>
      </c>
    </row>
    <row r="27">
      <c r="B27" s="32" t="n">
        <v>25</v>
      </c>
      <c r="C27" s="22">
        <f>('Party Builder'!C$8+MAX(0,$B27-'Party Builder'!C$10)*'Party Builder'!C$11)</f>
        <v/>
      </c>
      <c r="D27" s="22">
        <f>('Party Builder'!D$8+MAX(0,$B27-'Party Builder'!D$10)*'Party Builder'!D$11)</f>
        <v/>
      </c>
      <c r="E27" s="22">
        <f>('Party Builder'!E$8+MAX(0,$B27-'Party Builder'!E$10)*'Party Builder'!E$11)</f>
        <v/>
      </c>
      <c r="F27" s="22">
        <f>('Party Builder'!C$8+MAX(0,$B27-'Party Builder'!C$10)*'Party Builder'!C$11)-IF(N('Party Builder'!$C$15)=0,0,MAX(1,ROUNDUP($B27/'Party Builder'!$C$15,0)))*('Party Builder'!C$9+'Party Builder'!$C$17)*'Party Builder'!$C$16-('Party Builder'!C$20+'Party Builder'!C$21*$B27)</f>
        <v/>
      </c>
      <c r="G27" s="22">
        <f>('Party Builder'!D$8+MAX(0,$B27-'Party Builder'!D$10)*'Party Builder'!D$11)-IF(N('Party Builder'!$C$15)=0,0,MAX(1,ROUNDUP($B27/'Party Builder'!$C$15,0)))*('Party Builder'!D$9+'Party Builder'!$C$17)*'Party Builder'!$C$16-('Party Builder'!D$20+'Party Builder'!D$21*$B27)</f>
        <v/>
      </c>
      <c r="H27" s="22">
        <f>('Party Builder'!E$8+MAX(0,$B27-'Party Builder'!E$10)*'Party Builder'!E$11)-IF(N('Party Builder'!$C$15)=0,0,MAX(1,ROUNDUP($B27/'Party Builder'!$C$15,0)))*('Party Builder'!E$9+'Party Builder'!$C$17)*'Party Builder'!$C$16-('Party Builder'!E$20+'Party Builder'!E$21*$B27)</f>
        <v/>
      </c>
    </row>
    <row r="29">
      <c r="B29" s="11" t="inlineStr">
        <is>
          <t>Watch the margin columns at 11 and 21 kids: that's where a 1:10 ratio adds a coach, and the margin steps down before the extra-guest fees climb back. If a step lands inside your usual guest count, move the cap or the fee.</t>
        </is>
      </c>
    </row>
    <row r="30"/>
    <row r="31"/>
  </sheetData>
  <mergeCells count="3">
    <mergeCell ref="B29:H31"/>
    <mergeCell ref="B3:H3"/>
    <mergeCell ref="B2:H2"/>
  </mergeCells>
  <conditionalFormatting sqref="F7:H27">
    <cfRule type="expression" priority="1" dxfId="0">
      <formula>F7&lt;0</formula>
    </cfRule>
  </conditionalFormatting>
  <pageMargins left="0.75" right="0.75" top="1" bottom="1" header="0.5" footer="0.5"/>
  <pageSetup orientation="landscape" fitToHeight="0" fitToWidth="1"/>
</worksheet>
</file>

<file path=xl/worksheets/sheet5.xml><?xml version="1.0" encoding="utf-8"?>
<worksheet xmlns="http://schemas.openxmlformats.org/spreadsheetml/2006/main">
  <sheetPr>
    <outlinePr summaryBelow="1" summaryRight="1"/>
    <pageSetUpPr fitToPage="1"/>
  </sheetPr>
  <dimension ref="B2:F35"/>
  <sheetViews>
    <sheetView showGridLines="0" workbookViewId="0">
      <selection activeCell="A1" sqref="A1"/>
    </sheetView>
  </sheetViews>
  <sheetFormatPr baseColWidth="8" defaultRowHeight="15"/>
  <cols>
    <col width="3" customWidth="1" min="1" max="1"/>
    <col width="46" customWidth="1" min="2" max="2"/>
    <col width="14" customWidth="1" min="3" max="3"/>
    <col width="14" customWidth="1" min="4" max="4"/>
    <col width="14" customWidth="1" min="5" max="5"/>
    <col width="56" customWidth="1" min="6" max="6"/>
  </cols>
  <sheetData>
    <row r="2" ht="32" customHeight="1">
      <c r="B2" s="1" t="inlineStr">
        <is>
          <t>PARTY TO MEMBER</t>
        </is>
      </c>
      <c r="C2" s="12" t="n"/>
      <c r="D2" s="12" t="n"/>
      <c r="E2" s="12" t="n"/>
      <c r="F2" s="12" t="n"/>
    </row>
    <row r="3" ht="30" customHeight="1">
      <c r="B3" s="2" t="inlineStr">
        <is>
          <t>The party pays for itself. A guest who joins is worth more than the party.</t>
        </is>
      </c>
      <c r="C3" s="12" t="n"/>
      <c r="D3" s="12" t="n"/>
      <c r="E3" s="12" t="n"/>
      <c r="F3" s="12" t="n"/>
    </row>
    <row r="4" ht="4" customHeight="1">
      <c r="B4" s="3" t="n"/>
      <c r="C4" s="3" t="n"/>
      <c r="D4" s="3" t="n"/>
      <c r="E4" s="3" t="n"/>
      <c r="F4" s="3" t="n"/>
    </row>
    <row r="6" ht="34" customHeight="1">
      <c r="B6" s="13" t="inlineStr"/>
      <c r="C6" s="13" t="inlineStr">
        <is>
          <t>Basic</t>
        </is>
      </c>
      <c r="D6" s="13" t="inlineStr">
        <is>
          <t>Standard</t>
        </is>
      </c>
      <c r="E6" s="13" t="inlineStr">
        <is>
          <t>Premium</t>
        </is>
      </c>
      <c r="F6" s="13" t="inlineStr">
        <is>
          <t>Where the number comes from</t>
        </is>
      </c>
    </row>
    <row r="7" ht="18" customHeight="1">
      <c r="B7" s="15" t="inlineStr">
        <is>
          <t>Kids at the party</t>
        </is>
      </c>
      <c r="C7" s="23">
        <f>'Party Builder'!C12</f>
        <v/>
      </c>
      <c r="D7" s="23">
        <f>'Party Builder'!D12</f>
        <v/>
      </c>
      <c r="E7" s="23">
        <f>'Party Builder'!E12</f>
        <v/>
      </c>
      <c r="F7" s="17" t="inlineStr">
        <is>
          <t>From the Party Builder.</t>
        </is>
      </c>
    </row>
    <row r="8" ht="28" customHeight="1">
      <c r="B8" s="15" t="inlineStr">
        <is>
          <t>Share of guest families you capture</t>
        </is>
      </c>
      <c r="C8" s="33" t="n">
        <v>1</v>
      </c>
      <c r="D8" s="33" t="n">
        <v>1</v>
      </c>
      <c r="E8" s="33" t="n">
        <v>1</v>
      </c>
      <c r="F8" s="17" t="inlineStr">
        <is>
          <t>ASSUMPTION. Capture every family at RSVP or waiver signing and this stays at 100%.</t>
        </is>
      </c>
    </row>
    <row r="9" ht="18" customHeight="1">
      <c r="B9" s="15" t="inlineStr">
        <is>
          <t>Guests captured</t>
        </is>
      </c>
      <c r="C9" s="25">
        <f>C7*C8</f>
        <v/>
      </c>
      <c r="D9" s="25">
        <f>D7*D8</f>
        <v/>
      </c>
      <c r="E9" s="25">
        <f>E7*E8</f>
        <v/>
      </c>
    </row>
    <row r="10" ht="28" customHeight="1">
      <c r="B10" s="15" t="inlineStr">
        <is>
          <t>Share of captured guests who join</t>
        </is>
      </c>
      <c r="C10" s="33" t="n">
        <v>0.1</v>
      </c>
      <c r="D10" s="33" t="n">
        <v>0.1</v>
      </c>
      <c r="E10" s="33" t="n">
        <v>0.1</v>
      </c>
      <c r="F10" s="17" t="inlineStr">
        <is>
          <t>ASSUMPTION, not a benchmark. Track yours: guests who enrolled / guests captured, per party.</t>
        </is>
      </c>
    </row>
    <row r="11" ht="28" customHeight="1">
      <c r="B11" s="15" t="inlineStr">
        <is>
          <t>Monthly dues</t>
        </is>
      </c>
      <c r="C11" s="29" t="n">
        <v>100</v>
      </c>
      <c r="D11" s="29" t="n">
        <v>100</v>
      </c>
      <c r="E11" s="29" t="n">
        <v>100</v>
      </c>
      <c r="F11" s="17" t="inlineStr">
        <is>
          <t>Gymdesk 2026 benchmark: the typical member pays about $100 a month.</t>
        </is>
      </c>
    </row>
    <row r="12" ht="18" customHeight="1">
      <c r="B12" s="15" t="inlineStr">
        <is>
          <t>Average stay (months)</t>
        </is>
      </c>
      <c r="C12" s="34" t="n">
        <v>5.3</v>
      </c>
      <c r="D12" s="34" t="n">
        <v>5.3</v>
      </c>
      <c r="E12" s="34" t="n">
        <v>5.3</v>
      </c>
      <c r="F12" s="17" t="inlineStr">
        <is>
          <t>Gymdesk 2026 benchmark: members at gyms with kids programs.</t>
        </is>
      </c>
    </row>
    <row r="14" ht="24" customHeight="1">
      <c r="B14" s="14" t="inlineStr">
        <is>
          <t>What one party is worth</t>
        </is>
      </c>
    </row>
    <row r="15">
      <c r="B15" s="15" t="inlineStr">
        <is>
          <t>Value of one new member</t>
        </is>
      </c>
      <c r="C15" s="24">
        <f>C11*C12</f>
        <v/>
      </c>
      <c r="D15" s="24">
        <f>D11*D12</f>
        <v/>
      </c>
      <c r="E15" s="24">
        <f>E11*E12</f>
        <v/>
      </c>
      <c r="F15" s="17" t="inlineStr">
        <is>
          <t>Dues x average stay. About $530 at the benchmark.</t>
        </is>
      </c>
    </row>
    <row r="16">
      <c r="B16" s="15" t="inlineStr">
        <is>
          <t>New members from one party</t>
        </is>
      </c>
      <c r="C16" s="35">
        <f>C9*C10</f>
        <v/>
      </c>
      <c r="D16" s="35">
        <f>D9*D10</f>
        <v/>
      </c>
      <c r="E16" s="35">
        <f>E9*E10</f>
        <v/>
      </c>
      <c r="F16" s="17" t="inlineStr">
        <is>
          <t>Guests captured x share who join.</t>
        </is>
      </c>
    </row>
    <row r="17">
      <c r="B17" s="15" t="inlineStr">
        <is>
          <t>Member revenue from one party</t>
        </is>
      </c>
      <c r="C17" s="24">
        <f>C16*C15</f>
        <v/>
      </c>
      <c r="D17" s="24">
        <f>D16*D15</f>
        <v/>
      </c>
      <c r="E17" s="24">
        <f>E16*E15</f>
        <v/>
      </c>
    </row>
    <row r="18">
      <c r="B18" s="15" t="inlineStr">
        <is>
          <t>Party margin</t>
        </is>
      </c>
      <c r="C18" s="22">
        <f>'Party Builder'!C36</f>
        <v/>
      </c>
      <c r="D18" s="22">
        <f>'Party Builder'!D36</f>
        <v/>
      </c>
      <c r="E18" s="22">
        <f>'Party Builder'!E36</f>
        <v/>
      </c>
      <c r="F18" s="17" t="inlineStr">
        <is>
          <t>From the Party Builder.</t>
        </is>
      </c>
    </row>
    <row r="19">
      <c r="B19" s="15" t="inlineStr">
        <is>
          <t>Total value of one party</t>
        </is>
      </c>
      <c r="C19" s="24">
        <f>C17+C18</f>
        <v/>
      </c>
      <c r="D19" s="24">
        <f>D17+D18</f>
        <v/>
      </c>
      <c r="E19" s="24">
        <f>E17+E18</f>
        <v/>
      </c>
      <c r="F19" s="17" t="inlineStr">
        <is>
          <t>Party margin + member revenue.</t>
        </is>
      </c>
    </row>
    <row r="20">
      <c r="B20" s="15" t="inlineStr">
        <is>
          <t>Members needed to match the package price</t>
        </is>
      </c>
      <c r="C20" s="35">
        <f>IF(N(C15)=0,"",'Party Builder'!C8/C15)</f>
        <v/>
      </c>
      <c r="D20" s="35">
        <f>IF(N(D15)=0,"",'Party Builder'!D8/D15)</f>
        <v/>
      </c>
      <c r="E20" s="35">
        <f>IF(N(E15)=0,"",'Party Builder'!E8/E15)</f>
        <v/>
      </c>
      <c r="F20" s="17" t="inlineStr">
        <is>
          <t>Under 1.0 means one kid who joins is worth more than the whole package.</t>
        </is>
      </c>
    </row>
    <row r="22" ht="24" customHeight="1">
      <c r="B22" s="14" t="inlineStr">
        <is>
          <t>Member revenue from one party at different join rates</t>
        </is>
      </c>
    </row>
    <row r="23" ht="34" customHeight="1">
      <c r="B23" s="13" t="inlineStr">
        <is>
          <t>Share of captured guests who join</t>
        </is>
      </c>
      <c r="C23" s="13" t="inlineStr">
        <is>
          <t>Basic</t>
        </is>
      </c>
      <c r="D23" s="13" t="inlineStr">
        <is>
          <t>Standard</t>
        </is>
      </c>
      <c r="E23" s="13" t="inlineStr">
        <is>
          <t>Premium</t>
        </is>
      </c>
    </row>
    <row r="24">
      <c r="B24" s="36" t="n">
        <v>0.05</v>
      </c>
      <c r="C24" s="22">
        <f>C$9*$B24*C$15</f>
        <v/>
      </c>
      <c r="D24" s="22">
        <f>D$9*$B24*D$15</f>
        <v/>
      </c>
      <c r="E24" s="22">
        <f>E$9*$B24*E$15</f>
        <v/>
      </c>
      <c r="F24" s="17" t="inlineStr">
        <is>
          <t>Rates are editable. They're a range to plan against, not predictions.</t>
        </is>
      </c>
    </row>
    <row r="25">
      <c r="B25" s="36" t="n">
        <v>0.1</v>
      </c>
      <c r="C25" s="22">
        <f>C$9*$B25*C$15</f>
        <v/>
      </c>
      <c r="D25" s="22">
        <f>D$9*$B25*D$15</f>
        <v/>
      </c>
      <c r="E25" s="22">
        <f>E$9*$B25*E$15</f>
        <v/>
      </c>
    </row>
    <row r="26">
      <c r="B26" s="36" t="n">
        <v>0.15</v>
      </c>
      <c r="C26" s="22">
        <f>C$9*$B26*C$15</f>
        <v/>
      </c>
      <c r="D26" s="22">
        <f>D$9*$B26*D$15</f>
        <v/>
      </c>
      <c r="E26" s="22">
        <f>E$9*$B26*E$15</f>
        <v/>
      </c>
    </row>
    <row r="27">
      <c r="B27" s="36" t="n">
        <v>0.2</v>
      </c>
      <c r="C27" s="22">
        <f>C$9*$B27*C$15</f>
        <v/>
      </c>
      <c r="D27" s="22">
        <f>D$9*$B27*D$15</f>
        <v/>
      </c>
      <c r="E27" s="22">
        <f>E$9*$B27*E$15</f>
        <v/>
      </c>
    </row>
    <row r="28">
      <c r="B28" s="36" t="n">
        <v>0.25</v>
      </c>
      <c r="C28" s="22">
        <f>C$9*$B28*C$15</f>
        <v/>
      </c>
      <c r="D28" s="22">
        <f>D$9*$B28*D$15</f>
        <v/>
      </c>
      <c r="E28" s="22">
        <f>E$9*$B28*E$15</f>
        <v/>
      </c>
    </row>
    <row r="30" ht="24" customHeight="1">
      <c r="B30" s="14" t="inlineStr">
        <is>
          <t>Per month</t>
        </is>
      </c>
    </row>
    <row r="31">
      <c r="B31" s="15" t="inlineStr">
        <is>
          <t>Parties you book a month</t>
        </is>
      </c>
      <c r="C31" s="19" t="n">
        <v>0</v>
      </c>
      <c r="D31" s="19" t="n">
        <v>0</v>
      </c>
      <c r="E31" s="19" t="n">
        <v>0</v>
      </c>
      <c r="F31" s="17" t="inlineStr">
        <is>
          <t>Enter your real bookings per package.</t>
        </is>
      </c>
    </row>
    <row r="32">
      <c r="B32" s="15" t="inlineStr">
        <is>
          <t>Party margin a month</t>
        </is>
      </c>
      <c r="C32" s="22">
        <f>C31*C18</f>
        <v/>
      </c>
      <c r="D32" s="22">
        <f>D31*D18</f>
        <v/>
      </c>
      <c r="E32" s="22">
        <f>E31*E18</f>
        <v/>
      </c>
    </row>
    <row r="33">
      <c r="B33" s="15" t="inlineStr">
        <is>
          <t>New members a month</t>
        </is>
      </c>
      <c r="C33" s="25">
        <f>C31*C16</f>
        <v/>
      </c>
      <c r="D33" s="25">
        <f>D31*D16</f>
        <v/>
      </c>
      <c r="E33" s="25">
        <f>E31*E16</f>
        <v/>
      </c>
    </row>
    <row r="34">
      <c r="B34" s="15" t="inlineStr">
        <is>
          <t>Member revenue from a month of parties</t>
        </is>
      </c>
      <c r="C34" s="24">
        <f>C31*C17</f>
        <v/>
      </c>
      <c r="D34" s="24">
        <f>D31*D17</f>
        <v/>
      </c>
      <c r="E34" s="24">
        <f>E31*E17</f>
        <v/>
      </c>
    </row>
    <row r="35">
      <c r="B35" s="15" t="inlineStr">
        <is>
          <t>All packages combined</t>
        </is>
      </c>
      <c r="C35" s="24">
        <f>SUM(C34:E34)+SUM(C32:E32)</f>
        <v/>
      </c>
      <c r="F35" s="17" t="inlineStr">
        <is>
          <t>Party margin + member revenue, every package, one month of parties.</t>
        </is>
      </c>
    </row>
  </sheetData>
  <mergeCells count="5">
    <mergeCell ref="B30:F30"/>
    <mergeCell ref="B2:F2"/>
    <mergeCell ref="B3:F3"/>
    <mergeCell ref="B22:F22"/>
    <mergeCell ref="B14:F14"/>
  </mergeCell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2026-09-30T00:28:03Z</dcterms:created>
  <dcterms:modified xsi:type="dcterms:W3CDTF">2026-09-30T00:28:03Z</dcterms:modified>
</cp:coreProperties>
</file>